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D:\ECHO\AF0245_UZG_2025\Big water supply project in Patan BHC+community\Design Package of Patan-Logistic\"/>
    </mc:Choice>
  </mc:AlternateContent>
  <xr:revisionPtr revIDLastSave="0" documentId="13_ncr:1_{DE69D762-F888-4E80-917F-C8BA9E7FDC7A}" xr6:coauthVersionLast="47" xr6:coauthVersionMax="47" xr10:uidLastSave="{00000000-0000-0000-0000-000000000000}"/>
  <bookViews>
    <workbookView xWindow="28680" yWindow="-120" windowWidth="29040" windowHeight="15720" tabRatio="731" xr2:uid="{CD9F6719-7A43-4E02-A143-3F4E812702D8}"/>
  </bookViews>
  <sheets>
    <sheet name="Cost" sheetId="47" r:id="rId1"/>
    <sheet name="Detailed " sheetId="72" r:id="rId2"/>
    <sheet name="Sheet1" sheetId="73" r:id="rId3"/>
  </sheets>
  <definedNames>
    <definedName name="_xlnm._FilterDatabase" localSheetId="2" hidden="1">Sheet1!$A$1:$G$1</definedName>
    <definedName name="_xlnm.Print_Area" localSheetId="0">Cost!$A$1:$G$313</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0" i="47" l="1"/>
  <c r="F106" i="47" l="1"/>
  <c r="H161" i="72"/>
  <c r="H162" i="72"/>
  <c r="H160" i="72"/>
  <c r="H149" i="72"/>
  <c r="H145" i="72"/>
  <c r="H148" i="72"/>
  <c r="H155" i="72" s="1"/>
  <c r="H147" i="72"/>
  <c r="H142" i="72"/>
  <c r="H141" i="72"/>
  <c r="H140" i="72"/>
  <c r="H139" i="72"/>
  <c r="H143" i="72" s="1"/>
  <c r="H167" i="72"/>
  <c r="H166" i="72"/>
  <c r="E164" i="72"/>
  <c r="H164" i="72" s="1"/>
  <c r="H165" i="72" s="1"/>
  <c r="H158" i="72"/>
  <c r="H157" i="72"/>
  <c r="H156" i="72"/>
  <c r="H144" i="72"/>
  <c r="H137" i="72"/>
  <c r="H136" i="72"/>
  <c r="H135" i="72"/>
  <c r="H134" i="72"/>
  <c r="D113" i="47"/>
  <c r="D115" i="47" s="1"/>
  <c r="H13" i="72"/>
  <c r="H14" i="72"/>
  <c r="H15" i="72"/>
  <c r="D171" i="47"/>
  <c r="L26" i="73"/>
  <c r="M24" i="73"/>
  <c r="L25" i="73"/>
  <c r="L24" i="73"/>
  <c r="L23" i="73"/>
  <c r="L22" i="73"/>
  <c r="D286" i="47"/>
  <c r="I296" i="72"/>
  <c r="I295" i="72"/>
  <c r="I292" i="72"/>
  <c r="I291" i="72"/>
  <c r="K302" i="72"/>
  <c r="I300" i="72"/>
  <c r="I299" i="72"/>
  <c r="I301" i="72" s="1"/>
  <c r="I297" i="72"/>
  <c r="K290" i="72"/>
  <c r="I285" i="72"/>
  <c r="I289" i="72" s="1"/>
  <c r="K289" i="72" s="1"/>
  <c r="D182" i="47"/>
  <c r="L29" i="73"/>
  <c r="C217" i="73"/>
  <c r="L15" i="73"/>
  <c r="O15" i="73" s="1"/>
  <c r="L11" i="73"/>
  <c r="O11" i="73" s="1"/>
  <c r="L9" i="73"/>
  <c r="O9" i="73" s="1"/>
  <c r="L8" i="73"/>
  <c r="O8" i="73" s="1"/>
  <c r="L7" i="73"/>
  <c r="O7" i="73" s="1"/>
  <c r="L6" i="73"/>
  <c r="O6" i="73" s="1"/>
  <c r="N17" i="73"/>
  <c r="L16" i="73"/>
  <c r="O16" i="73" s="1"/>
  <c r="L14" i="73"/>
  <c r="O14" i="73" s="1"/>
  <c r="L13" i="73"/>
  <c r="O13" i="73" s="1"/>
  <c r="L12" i="73"/>
  <c r="O12" i="73" s="1"/>
  <c r="L10" i="73"/>
  <c r="O10" i="73" s="1"/>
  <c r="I270" i="72"/>
  <c r="I269" i="72"/>
  <c r="I265" i="72"/>
  <c r="I268" i="72" s="1"/>
  <c r="K268" i="72" s="1"/>
  <c r="I260" i="72"/>
  <c r="I259" i="72"/>
  <c r="I282" i="72"/>
  <c r="I281" i="72"/>
  <c r="K280" i="72"/>
  <c r="I278" i="72"/>
  <c r="I277" i="72"/>
  <c r="I275" i="72"/>
  <c r="I274" i="72"/>
  <c r="I273" i="72"/>
  <c r="K264" i="72"/>
  <c r="F305" i="47" l="1"/>
  <c r="H159" i="72"/>
  <c r="H146" i="72"/>
  <c r="I298" i="72"/>
  <c r="H163" i="72"/>
  <c r="I263" i="72"/>
  <c r="H138" i="72"/>
  <c r="I294" i="72"/>
  <c r="I272" i="72"/>
  <c r="K272" i="72" s="1"/>
  <c r="I283" i="72"/>
  <c r="K283" i="72" s="1"/>
  <c r="K294" i="72"/>
  <c r="I276" i="72"/>
  <c r="I279" i="72"/>
  <c r="K263" i="72"/>
  <c r="I241" i="72"/>
  <c r="I242" i="72"/>
  <c r="I226" i="72"/>
  <c r="I230" i="72" s="1"/>
  <c r="I249" i="72"/>
  <c r="I248" i="72"/>
  <c r="K247" i="72"/>
  <c r="I245" i="72"/>
  <c r="I244" i="72"/>
  <c r="I240" i="72"/>
  <c r="I239" i="72"/>
  <c r="K239" i="72" s="1"/>
  <c r="I233" i="72"/>
  <c r="I232" i="72"/>
  <c r="K231" i="72"/>
  <c r="I219" i="72"/>
  <c r="I218" i="72"/>
  <c r="I201" i="72"/>
  <c r="F51" i="47"/>
  <c r="F74" i="47" l="1"/>
  <c r="F262" i="47"/>
  <c r="I220" i="72"/>
  <c r="I235" i="72"/>
  <c r="K235" i="72" s="1"/>
  <c r="I250" i="72"/>
  <c r="K250" i="72" s="1"/>
  <c r="I246" i="72"/>
  <c r="I243" i="72"/>
  <c r="K230" i="72"/>
  <c r="E431" i="72" l="1"/>
  <c r="I431" i="72" s="1"/>
  <c r="I432" i="72" s="1"/>
  <c r="K432" i="72" s="1"/>
  <c r="I429" i="72"/>
  <c r="I430" i="72" s="1"/>
  <c r="K430" i="72" s="1"/>
  <c r="I426" i="72"/>
  <c r="I427" i="72" s="1"/>
  <c r="K427" i="72" s="1"/>
  <c r="I424" i="72"/>
  <c r="I425" i="72" s="1"/>
  <c r="K425" i="72" s="1"/>
  <c r="I422" i="72"/>
  <c r="I423" i="72" s="1"/>
  <c r="K423" i="72" s="1"/>
  <c r="I420" i="72"/>
  <c r="I421" i="72" s="1"/>
  <c r="K421" i="72" s="1"/>
  <c r="I418" i="72"/>
  <c r="I419" i="72" s="1"/>
  <c r="K419" i="72" s="1"/>
  <c r="I415" i="72"/>
  <c r="I414" i="72"/>
  <c r="I412" i="72"/>
  <c r="I413" i="72" s="1"/>
  <c r="K413" i="72" s="1"/>
  <c r="I410" i="72"/>
  <c r="I409" i="72"/>
  <c r="I408" i="72"/>
  <c r="I406" i="72"/>
  <c r="I405" i="72"/>
  <c r="I403" i="72"/>
  <c r="I404" i="72" s="1"/>
  <c r="K404" i="72" s="1"/>
  <c r="I401" i="72"/>
  <c r="I402" i="72" s="1"/>
  <c r="K402" i="72" s="1"/>
  <c r="I398" i="72"/>
  <c r="I397" i="72"/>
  <c r="I395" i="72"/>
  <c r="I394" i="72"/>
  <c r="I393" i="72"/>
  <c r="I392" i="72"/>
  <c r="I390" i="72"/>
  <c r="I391" i="72" s="1"/>
  <c r="K391" i="72" s="1"/>
  <c r="I388" i="72"/>
  <c r="I387" i="72"/>
  <c r="I386" i="72"/>
  <c r="I384" i="72"/>
  <c r="I383" i="72"/>
  <c r="I382" i="72"/>
  <c r="I380" i="72"/>
  <c r="I381" i="72" s="1"/>
  <c r="K381" i="72" s="1"/>
  <c r="I378" i="72"/>
  <c r="I379" i="72" s="1"/>
  <c r="K379" i="72" s="1"/>
  <c r="I374" i="72"/>
  <c r="I373" i="72"/>
  <c r="I371" i="72"/>
  <c r="I370" i="72"/>
  <c r="I369" i="72"/>
  <c r="I368" i="72"/>
  <c r="I366" i="72"/>
  <c r="I367" i="72" s="1"/>
  <c r="K367" i="72" s="1"/>
  <c r="I364" i="72"/>
  <c r="I363" i="72"/>
  <c r="I362" i="72"/>
  <c r="I360" i="72"/>
  <c r="I359" i="72"/>
  <c r="I358" i="72"/>
  <c r="I356" i="72"/>
  <c r="I357" i="72" s="1"/>
  <c r="K357" i="72" s="1"/>
  <c r="I354" i="72"/>
  <c r="I355" i="72" s="1"/>
  <c r="K355" i="72" s="1"/>
  <c r="H351" i="72"/>
  <c r="H352" i="72" s="1"/>
  <c r="K352" i="72" s="1"/>
  <c r="H349" i="72"/>
  <c r="H348" i="72"/>
  <c r="H347" i="72"/>
  <c r="H345" i="72"/>
  <c r="H344" i="72"/>
  <c r="H346" i="72" s="1"/>
  <c r="K346" i="72" s="1"/>
  <c r="H342" i="72"/>
  <c r="H341" i="72"/>
  <c r="H340" i="72"/>
  <c r="H338" i="72"/>
  <c r="H337" i="72"/>
  <c r="I334" i="72"/>
  <c r="I335" i="72" s="1"/>
  <c r="K335" i="72" s="1"/>
  <c r="I332" i="72"/>
  <c r="I331" i="72"/>
  <c r="I330" i="72"/>
  <c r="I329" i="72"/>
  <c r="I327" i="72"/>
  <c r="I326" i="72"/>
  <c r="I324" i="72"/>
  <c r="I323" i="72"/>
  <c r="I322" i="72"/>
  <c r="I321" i="72"/>
  <c r="I320" i="72"/>
  <c r="I318" i="72"/>
  <c r="I317" i="72"/>
  <c r="I315" i="72"/>
  <c r="I314" i="72"/>
  <c r="I313" i="72"/>
  <c r="K312" i="72"/>
  <c r="I310" i="72"/>
  <c r="K309" i="72"/>
  <c r="I309" i="72"/>
  <c r="I308" i="72"/>
  <c r="I307" i="72"/>
  <c r="I256" i="72"/>
  <c r="I257" i="72" s="1"/>
  <c r="K257" i="72" s="1"/>
  <c r="I254" i="72"/>
  <c r="I253" i="72"/>
  <c r="I252" i="72"/>
  <c r="I251" i="72"/>
  <c r="I223" i="72"/>
  <c r="I222" i="72"/>
  <c r="I215" i="72"/>
  <c r="I214" i="72"/>
  <c r="K214" i="72" s="1"/>
  <c r="I208" i="72"/>
  <c r="I207" i="72"/>
  <c r="K206" i="72"/>
  <c r="I205" i="72"/>
  <c r="H198" i="72"/>
  <c r="H199" i="72" s="1"/>
  <c r="H196" i="72"/>
  <c r="H197" i="72" s="1"/>
  <c r="H195" i="72"/>
  <c r="H193" i="72"/>
  <c r="H192" i="72"/>
  <c r="H191" i="72"/>
  <c r="H190" i="72"/>
  <c r="H189" i="72"/>
  <c r="H187" i="72"/>
  <c r="H186" i="72"/>
  <c r="H185" i="72"/>
  <c r="H183" i="72"/>
  <c r="H182" i="72"/>
  <c r="H181" i="72"/>
  <c r="H180" i="72"/>
  <c r="H179" i="72"/>
  <c r="H178" i="72"/>
  <c r="H177" i="72"/>
  <c r="H175" i="72"/>
  <c r="H174" i="72"/>
  <c r="H172" i="72"/>
  <c r="H171" i="72"/>
  <c r="H170" i="72"/>
  <c r="H169" i="72"/>
  <c r="H131" i="72"/>
  <c r="H132" i="72" s="1"/>
  <c r="E129" i="72"/>
  <c r="H129" i="72" s="1"/>
  <c r="H130" i="72" s="1"/>
  <c r="H127" i="72"/>
  <c r="H126" i="72"/>
  <c r="H125" i="72"/>
  <c r="H123" i="72"/>
  <c r="H122" i="72"/>
  <c r="H121" i="72"/>
  <c r="H124" i="72" s="1"/>
  <c r="E119" i="72"/>
  <c r="H119" i="72" s="1"/>
  <c r="H118" i="72"/>
  <c r="H117" i="72"/>
  <c r="H116" i="72"/>
  <c r="H115" i="72"/>
  <c r="H114" i="72"/>
  <c r="H113" i="72"/>
  <c r="H112" i="72"/>
  <c r="H110" i="72"/>
  <c r="H109" i="72"/>
  <c r="H107" i="72"/>
  <c r="H106" i="72"/>
  <c r="H105" i="72"/>
  <c r="H104" i="72"/>
  <c r="H101" i="72"/>
  <c r="H102" i="72" s="1"/>
  <c r="H99" i="72"/>
  <c r="H98" i="72"/>
  <c r="H96" i="72"/>
  <c r="H95" i="72"/>
  <c r="H93" i="72"/>
  <c r="H92" i="72"/>
  <c r="H90" i="72"/>
  <c r="H89" i="72"/>
  <c r="H88" i="72"/>
  <c r="H87" i="72"/>
  <c r="H86" i="72"/>
  <c r="H85" i="72"/>
  <c r="H83" i="72"/>
  <c r="H82" i="72"/>
  <c r="H80" i="72"/>
  <c r="H79" i="72"/>
  <c r="H78" i="72"/>
  <c r="H77" i="72"/>
  <c r="I74" i="72"/>
  <c r="I75" i="72" s="1"/>
  <c r="K75" i="72" s="1"/>
  <c r="I72" i="72"/>
  <c r="I73" i="72" s="1"/>
  <c r="K73" i="72" s="1"/>
  <c r="I70" i="72"/>
  <c r="I71" i="72" s="1"/>
  <c r="K71" i="72" s="1"/>
  <c r="I68" i="72"/>
  <c r="I67" i="72"/>
  <c r="I65" i="72"/>
  <c r="I64" i="72"/>
  <c r="I62" i="72"/>
  <c r="I61" i="72"/>
  <c r="I60" i="72"/>
  <c r="I59" i="72"/>
  <c r="I58" i="72"/>
  <c r="I57" i="72"/>
  <c r="I55" i="72"/>
  <c r="I54" i="72"/>
  <c r="I52" i="72"/>
  <c r="I51" i="72"/>
  <c r="H48" i="72"/>
  <c r="H49" i="72" s="1"/>
  <c r="H45" i="72"/>
  <c r="H44" i="72"/>
  <c r="H43" i="72"/>
  <c r="H42" i="72"/>
  <c r="H39" i="72"/>
  <c r="H38" i="72"/>
  <c r="H35" i="72"/>
  <c r="H34" i="72"/>
  <c r="H32" i="72"/>
  <c r="H31" i="72"/>
  <c r="H29" i="72"/>
  <c r="H28" i="72"/>
  <c r="H27" i="72"/>
  <c r="H23" i="72"/>
  <c r="H22" i="72"/>
  <c r="H20" i="72"/>
  <c r="H19" i="72"/>
  <c r="H18" i="72"/>
  <c r="H17" i="72"/>
  <c r="R14" i="72"/>
  <c r="T14" i="72" s="1"/>
  <c r="S12" i="72"/>
  <c r="T12" i="72" s="1"/>
  <c r="V12" i="72" s="1"/>
  <c r="H12" i="72"/>
  <c r="H16" i="72" s="1"/>
  <c r="S11" i="72"/>
  <c r="T11" i="72" s="1"/>
  <c r="V11" i="72" s="1"/>
  <c r="F165" i="47" l="1"/>
  <c r="F167" i="47" s="1"/>
  <c r="F120" i="47"/>
  <c r="F310" i="47"/>
  <c r="H21" i="72"/>
  <c r="H30" i="72"/>
  <c r="H36" i="72"/>
  <c r="H37" i="72" s="1"/>
  <c r="F241" i="47"/>
  <c r="F155" i="47"/>
  <c r="I411" i="72"/>
  <c r="K411" i="72" s="1"/>
  <c r="H173" i="72"/>
  <c r="I325" i="72"/>
  <c r="K325" i="72" s="1"/>
  <c r="I69" i="72"/>
  <c r="K69" i="72" s="1"/>
  <c r="I375" i="72"/>
  <c r="K375" i="72" s="1"/>
  <c r="H111" i="72"/>
  <c r="I333" i="72"/>
  <c r="K333" i="72" s="1"/>
  <c r="H128" i="72"/>
  <c r="I328" i="72"/>
  <c r="K328" i="72" s="1"/>
  <c r="I407" i="72"/>
  <c r="K407" i="72" s="1"/>
  <c r="H108" i="72"/>
  <c r="H33" i="72"/>
  <c r="H84" i="72"/>
  <c r="H94" i="72"/>
  <c r="I399" i="72"/>
  <c r="K399" i="72" s="1"/>
  <c r="I53" i="72"/>
  <c r="K53" i="72" s="1"/>
  <c r="H97" i="72"/>
  <c r="H40" i="72"/>
  <c r="I311" i="72"/>
  <c r="K311" i="72" s="1"/>
  <c r="H343" i="72"/>
  <c r="K343" i="72" s="1"/>
  <c r="H46" i="72"/>
  <c r="H47" i="72" s="1"/>
  <c r="I66" i="72"/>
  <c r="K66" i="72" s="1"/>
  <c r="I385" i="72"/>
  <c r="K385" i="72" s="1"/>
  <c r="T15" i="72"/>
  <c r="U15" i="72" s="1"/>
  <c r="V15" i="72" s="1"/>
  <c r="H339" i="72"/>
  <c r="K339" i="72" s="1"/>
  <c r="H350" i="72"/>
  <c r="K350" i="72" s="1"/>
  <c r="I416" i="72"/>
  <c r="K416" i="72" s="1"/>
  <c r="H188" i="72"/>
  <c r="K221" i="72"/>
  <c r="I217" i="72"/>
  <c r="H26" i="72"/>
  <c r="H184" i="72"/>
  <c r="I224" i="72"/>
  <c r="K224" i="72" s="1"/>
  <c r="I319" i="72"/>
  <c r="K319" i="72" s="1"/>
  <c r="I372" i="72"/>
  <c r="K372" i="72" s="1"/>
  <c r="H91" i="72"/>
  <c r="I396" i="72"/>
  <c r="K396" i="72" s="1"/>
  <c r="I361" i="72"/>
  <c r="K361" i="72" s="1"/>
  <c r="I56" i="72"/>
  <c r="K56" i="72" s="1"/>
  <c r="I365" i="72"/>
  <c r="K365" i="72" s="1"/>
  <c r="I255" i="72"/>
  <c r="K255" i="72" s="1"/>
  <c r="I389" i="72"/>
  <c r="K389" i="72" s="1"/>
  <c r="L423" i="72"/>
  <c r="I63" i="72"/>
  <c r="K63" i="72" s="1"/>
  <c r="H81" i="72"/>
  <c r="H100" i="72"/>
  <c r="H176" i="72"/>
  <c r="H194" i="72"/>
  <c r="I316" i="72"/>
  <c r="K316" i="72" s="1"/>
  <c r="I210" i="72"/>
  <c r="K210" i="72" s="1"/>
  <c r="K205" i="72"/>
  <c r="F24" i="47"/>
  <c r="F48" i="47"/>
  <c r="F278" i="47"/>
  <c r="F280" i="47" s="1"/>
  <c r="K428" i="72"/>
  <c r="L427" i="72"/>
  <c r="H120" i="72"/>
  <c r="K433" i="72"/>
  <c r="L432" i="72"/>
  <c r="W12" i="72"/>
  <c r="F15" i="47"/>
  <c r="F289" i="47"/>
  <c r="F291" i="47" s="1"/>
  <c r="F311" i="47" l="1"/>
  <c r="G311" i="47" s="1"/>
</calcChain>
</file>

<file path=xl/sharedStrings.xml><?xml version="1.0" encoding="utf-8"?>
<sst xmlns="http://schemas.openxmlformats.org/spreadsheetml/2006/main" count="1987" uniqueCount="894">
  <si>
    <t>S/NO شماره</t>
  </si>
  <si>
    <t>Descriptions تشریحا ت</t>
  </si>
  <si>
    <t>Unit واحد</t>
  </si>
  <si>
    <t>Quantity مقدار</t>
  </si>
  <si>
    <t>Cost/Unit (Afs.)
قیمت فی واحد</t>
  </si>
  <si>
    <t>Total Cost (Afs.)
قیمت مجموعی</t>
  </si>
  <si>
    <t>Remarks ملاحظات</t>
  </si>
  <si>
    <t>A</t>
  </si>
  <si>
    <t>BoQ for New Bore well</t>
  </si>
  <si>
    <t>m</t>
  </si>
  <si>
    <t>Gravel Packing from sorted gravel round washed gravel the size of gravel should be determind after well drilling accordding to the sample of starta.
  پرکاری جغل دراطراف پایپ فلتر ازنوع سورت شده بوده جغل مدور لشم دریائی وشسته  که اندازه دانه های جغل نظر به ترکیب طبقات بعد از حفاری تعین میگردد..</t>
  </si>
  <si>
    <r>
      <t>m</t>
    </r>
    <r>
      <rPr>
        <vertAlign val="superscript"/>
        <sz val="10"/>
        <rFont val="Times New Roman"/>
        <family val="1"/>
      </rPr>
      <t>3</t>
    </r>
  </si>
  <si>
    <t xml:space="preserve"> پرکاری عقب کیسنگ ازخاک بدون ریگ وجغل باشد. Back filling for casing pipe should be clay soil without gravel stone</t>
  </si>
  <si>
    <t xml:space="preserve">Prepareing the technical report of well drilling, preparing well strata technical data table and making design of well according to the taken strata ( Location of Filter, Cassing and pump instalation depth ) Under supervission of Medair + PRRD representative.تهیه راپور تخنیکی  ,مطابق جدول قبلاً اراسال شده ، تحت نظارت نماینده موسیسه  مدایر و نماینده احیأ و انکشاف دهات                                                                                                                                                </t>
  </si>
  <si>
    <t>Job</t>
  </si>
  <si>
    <t xml:space="preserve">Pump test for determination of discharge and dynamic water level of well and taking sample of water for quality test after water cleaning and as we recovery test  Under supervission of MEDAIR and PRRD representative.. Note: if during 8 hours not reach to dynamic water level the pump test will continue to reach to dynamic water level اجرای پمپ تست بخاطردریافت پارامتر هایدروجیولوجیکی  (دیسچارج، سطح ستاتیکی آب، سطح دینامیکی، ستون آب درچاه و احیائی مجدد سطح آب) چاه وهمچنان نمونه گیری آب بعد از صاف شدن مکمل  برای تعین کیفیت آن تحت نظارت نماینده ریاست احیاء وانکشاف دهات نوت اگر در جریان 8 ساعت به سطح دینامیکی نه رسیدم پمپ تست ادامه خواهد یافت با به سطح دینامیکې برسید  .                                                                                                                                                                       . </t>
  </si>
  <si>
    <t>hour</t>
  </si>
  <si>
    <t xml:space="preserve">Supply and installaiton of 63mm PVC pipe  پایپ پی وی سی 63 ملیمتر       </t>
  </si>
  <si>
    <t xml:space="preserve">Water quality test will be conduct by Medair staff تیست کیفیت آب توسط کارمندان مدایر انجام خواهد شد </t>
  </si>
  <si>
    <t xml:space="preserve">Sub-Total Cost for New Bore well (Afs) </t>
  </si>
  <si>
    <t xml:space="preserve"> Prepared by: Eng. Obaidullah Muneeb</t>
  </si>
  <si>
    <t xml:space="preserve">     Checked by:WASH department</t>
  </si>
  <si>
    <t>B</t>
  </si>
  <si>
    <t>BoQ for Well Protection</t>
  </si>
  <si>
    <t xml:space="preserve">Excavation in ground type5- کندنکاری درزمین درجه ۳ سوم الی    </t>
  </si>
  <si>
    <t xml:space="preserve">Stone Pitching under PCC نصب بولدرها زیر کانکریت بدون سیخ  </t>
  </si>
  <si>
    <t xml:space="preserve">Plain Cement Concrete (PCC), M150 kg/cm2 (1:2:4) کانکریت بدون سیخ با مارک مخلوطی (1:2:4) </t>
  </si>
  <si>
    <r>
      <t>Reinforced Cement Concrete (RCC), M 200kg/cm</t>
    </r>
    <r>
      <rPr>
        <vertAlign val="superscript"/>
        <sz val="10"/>
        <rFont val="Times New Roman"/>
        <family val="1"/>
      </rPr>
      <t>2</t>
    </r>
    <r>
      <rPr>
        <sz val="10"/>
        <rFont val="Times New Roman"/>
        <family val="1"/>
      </rPr>
      <t xml:space="preserve"> including steel bars and shuttering according to the drawings including stair from 16mm steel bar accoording drawing and well protection box should have drain as well   1:1.5:3    کانکریت سیخدار با مارک مخلوطی 1:1.5:3 همرای قالب بندی و زینه مطابق نقشه از سیخ ګول 16ملی مطابق نقشه و همچنان این باکس باید پایپ برای کشیدن آب از داخل ساختمان داشته باشد </t>
    </r>
  </si>
  <si>
    <t xml:space="preserve">Sub-Total Cost for Well Protection (Afs) </t>
  </si>
  <si>
    <t>C</t>
  </si>
  <si>
    <t>BoQ for Solar pump system to Water reservoir</t>
  </si>
  <si>
    <t>No</t>
  </si>
  <si>
    <t xml:space="preserve">IO50 Switch box Meric باکس برای انورتر </t>
  </si>
  <si>
    <t>Set</t>
  </si>
  <si>
    <t>Solar panels stand steel,25 and 45 deg, Large (panels suport structure)   پایه سولرپنیل</t>
  </si>
  <si>
    <t>set</t>
  </si>
  <si>
    <r>
      <t>Cable splice kit 2.5-6mm</t>
    </r>
    <r>
      <rPr>
        <vertAlign val="superscript"/>
        <sz val="10"/>
        <rFont val="Times New Roman"/>
        <family val="1"/>
      </rPr>
      <t>2</t>
    </r>
  </si>
  <si>
    <t>Submercible drop cable (3*25)mm2 from Controlar to solar pump کیبل برق از کنترولر الی پمپ</t>
  </si>
  <si>
    <t>Power cable (1*10)mm2 from solar panels to inverter کیبل برق به قطر (۱*۱۰)</t>
  </si>
  <si>
    <t xml:space="preserve">Electical conduit pipe for external power cables </t>
  </si>
  <si>
    <t xml:space="preserve">Supply and installation of Wire tire white and black </t>
  </si>
  <si>
    <t>PKT</t>
  </si>
  <si>
    <t xml:space="preserve">Supply and installation Metal Box for switch </t>
  </si>
  <si>
    <t>Supply and installation of complete Ground system rod with copper Cable سیستم آرتنگ</t>
  </si>
  <si>
    <t xml:space="preserve">Supply and installation of Safty rope for holding of solar pump ریسمان پلاستیکی برای واتر پمپ </t>
  </si>
  <si>
    <t>Dry-running switch for submersible pumps Sensor</t>
  </si>
  <si>
    <t xml:space="preserve">Power Drop cable, RD TML-B 2x1.5mm2 Cable for dry running protection </t>
  </si>
  <si>
    <t xml:space="preserve"> transportation of solar pump set and solar Panels انتقال پمپ و سولرپنل </t>
  </si>
  <si>
    <t xml:space="preserve">installation of Solar pump and solar panels  نصب سولر پمپ و سولرپنل </t>
  </si>
  <si>
    <t xml:space="preserve">Sub-Total Cost for Solar panels and solar pump(Afs) </t>
  </si>
  <si>
    <t>D</t>
  </si>
  <si>
    <t>BoQ for Boundary wall of solar panels</t>
  </si>
  <si>
    <t xml:space="preserve">Soil  back filling with compaction پرکاری خاک معه تپک کاری  </t>
  </si>
  <si>
    <t>Stone masonry with cement- sand mortar M:1:4 سنگکاری با مصاله سمنت وریگ مارک مخلوط</t>
  </si>
  <si>
    <t>Plain Cement Concrete (PCC), M150 kg/cm2 (1:2:4) کانکریت بدون سیخ با مارک مخلوطی</t>
  </si>
  <si>
    <t xml:space="preserve">Kilned brick masonry with mortar 1:4 (cement - sand) .  (خشت کاری پخته به مخلوط  مصاله  1:4 (ریگ : سمنت </t>
  </si>
  <si>
    <t xml:space="preserve"> Plaster work with cement-sand  M:1:3  پلسترکاری با مخلوط سمنت وریگ مارک مخلوط مصاله</t>
  </si>
  <si>
    <r>
      <t>m</t>
    </r>
    <r>
      <rPr>
        <vertAlign val="superscript"/>
        <sz val="10"/>
        <rFont val="Times New Roman"/>
        <family val="1"/>
      </rPr>
      <t>2</t>
    </r>
  </si>
  <si>
    <t xml:space="preserve">Pointing for out side and inside of  Boundry  wall   with  mortar 1:3 (cement -sand).  M: 1:3  هنگاف کاری بیرونی وداخلی با مخلوط سمنت وریگ مارک مخلوط مصاله </t>
  </si>
  <si>
    <t xml:space="preserve">White washing insidside &amp; outside with 100%  emulsion رنگمالی طرف داخل وخارج دیوار های احاطه سولر پنیل توسط رنگ پلاستیکی </t>
  </si>
  <si>
    <t xml:space="preserve"> Stone Boulder For solar Panel Padسنگ بولدر برای صوفه تحت سولر</t>
  </si>
  <si>
    <t>Supply of Crash Gravel for Solar Boundry insite area تهیه جغل شکسته برای هموار کاری داخل احاطه</t>
  </si>
  <si>
    <t xml:space="preserve">Supply and installation of metallic gate with all requirements (complete) according drawing and site engineer instruction  .دروازه برای احاطه سولر پنل مطابق نقشه و رهنمایی انجنیر ساحه </t>
  </si>
  <si>
    <t xml:space="preserve">Supply and installation of Concertina wire on boundary wall of solar panel (complete) according to the drawing تهیه ونصب سیم خار دار بالائی دیوار احاطه مطابق نقشه </t>
  </si>
  <si>
    <r>
      <t>m</t>
    </r>
    <r>
      <rPr>
        <sz val="10"/>
        <rFont val="Arial"/>
        <family val="2"/>
      </rPr>
      <t/>
    </r>
  </si>
  <si>
    <t xml:space="preserve">Sub-Total Cost for Boundary wall of solar panels (Afs.) </t>
  </si>
  <si>
    <t>E</t>
  </si>
  <si>
    <t>BoQ for 50m3 RCC drinking water Reservoir</t>
  </si>
  <si>
    <t xml:space="preserve">Excavation for reservoir in ground type3-5 کندن کاری درزمین قسم   </t>
  </si>
  <si>
    <t>M3</t>
  </si>
  <si>
    <t xml:space="preserve">Back filling with soil and excavated material .پرکاری خاک معه تپک کاری </t>
  </si>
  <si>
    <t>Plain Cement Concrete (PCC), M150.(1:2:4) کانکریت بیدون سیخ با مارک مخلوطی</t>
  </si>
  <si>
    <t xml:space="preserve">Reinforced Cement Concrete (RCC), M 200kg/cm2 including steel bars and shuttering according to the drawings.کانکریت سیخدار با مارک مخلوطی 1:1.5:3   همرای قالب بندی  </t>
  </si>
  <si>
    <t xml:space="preserve">Supply and installation of   Dumbell PVC water stopper  with no center bulb for construction  joint between  Floor slab and walls insulation(150 mm width, 10mm thick)
 عایق رطوبت برای  درز میان سلب و دیوار های ذخیره </t>
  </si>
  <si>
    <t>Plaster work with cement-sand + padlow powder M: 1:3 for inside. M: 1:3. پلسترکاری داخلی با پودر ضد نفوذ آب</t>
  </si>
  <si>
    <t>M2</t>
  </si>
  <si>
    <t xml:space="preserve">White washing insidside &amp; outside with 100%  emulsion رنگمالی طرف خارج دیوار های ذخیره توسط رنگ پلاستیکی </t>
  </si>
  <si>
    <t>Plaster work with cement-sand  M: 1:3 for exterioir wall.M: 1:3.   پلسترکاری  بیرونی</t>
  </si>
  <si>
    <t>Supply and installation of iron gate for reservoir manhole with all required activities and as per drawing. دروازه آهنی برای منهول ذخیره</t>
  </si>
  <si>
    <t xml:space="preserve">Supply and installation of Galvanized Iron pipe for washout pipe, Internal  dia.3" پايپ آهني ملمع جستی بقطر داخلي </t>
  </si>
  <si>
    <t xml:space="preserve">Supply and installation of Galvanized Iron pipe for ventilation, Internal  dia.3" پايپ آهني ملمع جستی بقطر داخلي </t>
  </si>
  <si>
    <t xml:space="preserve">Supply and installation of Galvanized Iron pipe for overflow Internal  dia.3" پايپ آهني ملمع جستی بقطر داخلي </t>
  </si>
  <si>
    <t xml:space="preserve">Supply and installation of Gate valve (good quality) Nominal Diameter = 3"  best quality for washout pipe گیت وال  به قطریک </t>
  </si>
  <si>
    <t xml:space="preserve">Supply and installation of Galvanized Iron Elbow for washout pipe  3 " diaزانو خم آهني ملمع جستی بقطر </t>
  </si>
  <si>
    <t xml:space="preserve">Supply and installation of Galvanized Iron Elbow for overflow 3" diaزانو خم آهني ملمع جستی بقطر </t>
  </si>
  <si>
    <t xml:space="preserve">Supply and installation of Galvanized Iron union 3" dia  اشتت جستی به قطر شش انج </t>
  </si>
  <si>
    <t>Supply and installation of Galvanized Iron Socket, diameter 2 1/2"سامي آهني ملمع جست بقطر</t>
  </si>
  <si>
    <t>Supply and installation of Galvanized Iron Socket, diameter 3"سامي آهني ملمع جست بقطر</t>
  </si>
  <si>
    <t xml:space="preserve">Supply and installation of PE female adapter 2 1/2* 75   اتصال ماده نوع پولی ایتلین </t>
  </si>
  <si>
    <t>Supply and installation of  End cup for the wash out pipe and ventilation 3" فلق برای پایپ شستشو</t>
  </si>
  <si>
    <t xml:space="preserve">Sub-Total Cost for 50 m3 water reservoir -1(Afs.) </t>
  </si>
  <si>
    <t>F</t>
  </si>
  <si>
    <t>BoQ for 1 number Gate Valve and Air Valve  Box</t>
  </si>
  <si>
    <t xml:space="preserve">Excavation  in ground types 3 to 5 کندن کاری درزمین قسم سوم  الی ششم   </t>
  </si>
  <si>
    <t>m3</t>
  </si>
  <si>
    <t xml:space="preserve">Mortared stone masonry with cement-sand mortar M(1:4)سنگکاری همرای مصاله سیمنت وریگ مارک </t>
  </si>
  <si>
    <t>Plaster work with cement-sand  M: 1:3 . . پلسترکاری داخلی</t>
  </si>
  <si>
    <t>m2</t>
  </si>
  <si>
    <t xml:space="preserve">out side Pointing work with cement-sand, M: 1:3. هنگاف کاری دیوارهای  خارجی همرای مصاله سمنت وریگ </t>
  </si>
  <si>
    <t xml:space="preserve">Supply and installation of iron gate for  manhole (iron 3mm thick) with all required activities and as per drawing.  دروازه آهنی برای منهول همرای امور ایجابی  آن </t>
  </si>
  <si>
    <t xml:space="preserve">Suppluy of high quality Lock for Gate valve box iron gate size 63mmتهیه قلف برای منحول کاور ګیت وال باکس به کسفیت عالی </t>
  </si>
  <si>
    <t xml:space="preserve">Total Cost for 1 number Gate Valve  Box </t>
  </si>
  <si>
    <t xml:space="preserve">No of Gate Valve Box </t>
  </si>
  <si>
    <t>G</t>
  </si>
  <si>
    <r>
      <t xml:space="preserve">BoQ for  Main and Distribution lines </t>
    </r>
    <r>
      <rPr>
        <sz val="10"/>
        <rFont val="Times New Roman"/>
        <family val="1"/>
      </rPr>
      <t>(From well to  Water Reservoir , water Reservoir to stand taps</t>
    </r>
  </si>
  <si>
    <t xml:space="preserve">Excavation of pipe trench for distribution pipes laying in ground type 3 to 5 کندنکاری در زمین قسم سوم الی ششم </t>
  </si>
  <si>
    <t xml:space="preserve">Back filling of pipe trench by soft soil.   پرکاری خاک معه تپک کاری توسط خاک نرم </t>
  </si>
  <si>
    <t xml:space="preserve">Back filling of pipe trench by excavated material.پرکاری خاک معه تپک کاری </t>
  </si>
  <si>
    <t>Supplying, installation, laying and fitting in place of High Density Polyethylene pipe (PE 100 PN 16 SDR11), Outside Diameter: 20 mm, wall thickness 1.9 mm ,weight0.113 Kg/m best quality پولی ایتیلین بقطر خارجی 20 ملی  با فشارقابل برداشت 16 بار</t>
  </si>
  <si>
    <t>Supplying, installation, laying and fitting in place of High Density Polyethylene pipe (PE 100 PN 16 SDR11), Outside Diameter: 25 mm, wall thickness 2.3 mm ,weight 0.17kg/m, Best quality.پایپ پولی ایتیلین بقطر خارجی 25 ملی  با فشارقابل برداشت 16 بار</t>
  </si>
  <si>
    <t>Supplying, installation, laying and fitting in place of High Density Polyethylene pipe (PE 100 PN 10 SDR17), Outside Diameter: 32 mm, wall thickness 2. mm ,weight 0.19kg/m, Best quality.پایپ پولی ایتیلین بقطر خارجی 32 ملی  با فشارقابل برداشت 10 بار</t>
  </si>
  <si>
    <t>Supplying, installation, laying and fitting in place of High Density Polyethylene pipe (PE 100 PN 10 SDR17), Outside Diameter: 40 mm, wall thickness 2.4 mm ,weight 0.29kg/m, Best quality.پایپ پولی ایتیلین بقطر خارجی 40 ملی  با فشارقابل برداشت 10 بار</t>
  </si>
  <si>
    <t>Supplying, installation, laying and fitting in place of High Density Polyethylene pipe (PE 100 PN 10 SDR 17), Outside Diameter: 50 mm, wall thickness 3 mm ,weight 0.45 kg/m, Best quality.پایپ پولی ایتیلین بقطر خارجی 50 ملی  با فشارقابل برداشت 10 بار</t>
  </si>
  <si>
    <t>Supplying, installation, laying and fitting in place of High Density Polyethylene pipe (PE 100 PN 10 SDR 17), Outside Diameter: 63 mm, wall thickness 3.8 mm ,weight 0.72 kg/m, Best quality.پایپ پولی ایتیلین بقطر خارجی 63 ملی  با فشارقابل برداشت 10 بار</t>
  </si>
  <si>
    <t>Supplying, installation, laying and fitting in place of High Density Polyethylene pipe (PE 100 PN 10  SDR 17), Outside Diameter: 75 mm, wall thickness4.5 mm ,weight 1.01 kg/m, Best quality.پایپ پولی ایتیلین بقطر خارجی 75 ملی  با فشارقابل برداشت 10 بار</t>
  </si>
  <si>
    <t>Supplying, installation, laying and fitting in place of High Density Polyethylene pipe (PE 100 PN 10  SDR 17), Outside Diameter: 90 mm, wall thickness5.4 mm ,weight 1.46 kg/m, Best quality.پایپ پولی ایتیلین بقطر خارجی 90 ملی  با فشارقابل برداشت 10 بار</t>
  </si>
  <si>
    <t>Supply and installation of warning tapes for water distribution line.The unit rate shall include the supply of non-decaying tapes of PE in rolls of 250m with metal or wooder stands for buried installation in pipe trench bearing the following text "Danger Water Pipe" or equivalent . Materials, dimension, etc. shall be according to the Standard Drawing and Technical Specifications.Payment shall be made per roll.</t>
  </si>
  <si>
    <t xml:space="preserve">Supply and installation of  Gate valve (Good Quality) Nominal Diameter = 1/2 " for best qualityگیت وال  به قطر نیم انچ </t>
  </si>
  <si>
    <t xml:space="preserve">Supply and installation of  Gate valve (Good Quality) Nominal Diameter = 1 " for best qualityگیت وال  به قطر </t>
  </si>
  <si>
    <t xml:space="preserve">Supply and installation of Gate valve (Good Quality) Nominal Diameter =3/4" for best qualityگیت وال  به قطر </t>
  </si>
  <si>
    <t xml:space="preserve">Supply and installation of Gate valve (Good Quality) Nominal Diameter =3" for best qualityگیت وال  به قطر </t>
  </si>
  <si>
    <t xml:space="preserve">Supply and installation of Gate valve (Good Quality) Nominal Diameter =1 1/4" for best qualityگیت وال  به قطر </t>
  </si>
  <si>
    <t xml:space="preserve">Supply and installation of  Gate valve (Good Quality) Nominal Diameter = 11/2" for best qualityگیت وال  به قطر </t>
  </si>
  <si>
    <t xml:space="preserve">Supply and installation of  Gate valve (Good Quality) Nominal Diameter = 2 1/2" for best qualityگیت وال  به قطر </t>
  </si>
  <si>
    <t>Supply and installation of Polyethylene Straight Coupler, diameter (20x20) mmوصل کننده مستقیم نوع پولی ایتیلین</t>
  </si>
  <si>
    <t>Supply and installation of Polyethylene Straight Coupler, diameter (25x25) mmوصل کننده مستقیم نوع پولی ایتیلین</t>
  </si>
  <si>
    <t>Supply and installation of Polyethylene Straight Coupler, diameter (32x32) mmوصل کننده مستقیم نوع پولی ایتیلین</t>
  </si>
  <si>
    <t>Supply and installation of Polyethylene Straight Coupler, diameter (40x40) mmوصل کننده مستقیم نوع پولی ایتیلین</t>
  </si>
  <si>
    <t>Supply and installation of Polyethylene Straight Coupler, diameter (50x50) mmوصل کننده مستقیم نوع پولی ایتیلین</t>
  </si>
  <si>
    <t>Supply and installation of Polyethylene Straight Coupler, diameter (75x75) mmوصل کننده مستقیم نوع پولی ایتیلین</t>
  </si>
  <si>
    <t>Supply and installation of Polyethylene Straight Coupler, diameter (90x90) mmوصل کننده مستقیم نوع پولی ایتیلین</t>
  </si>
  <si>
    <t>Supply and installation of Polyethylene Reducer, Size (25x20)mmوصل کننده بوتلی نوع پولی ایتیلین</t>
  </si>
  <si>
    <t>Supply and installation of Polyethylene Reducer, Size (32x20)mmوصل کننده بوتلی نوع پولی ایتیلین</t>
  </si>
  <si>
    <t>Supply and installation of Polyethylene Reducer, Size (40x32)mmوصل کننده بوتلی نوع پولی ایتیلین</t>
  </si>
  <si>
    <t>Supply and installation of Polyethylene Reducer, Size (75x63)mmوصل کننده بوتلی نوع پولی ایتیلین</t>
  </si>
  <si>
    <t>Supply and installation of Polyethylene Reducer, Size (90x75)mmوصل کننده بوتلی نوع پولی ایتیلین</t>
  </si>
  <si>
    <t>Supply and installation of PE male adapter (3/4* 25)   اتصال نری نوع پولی ایتلین</t>
  </si>
  <si>
    <t>Supply and installation of PE male adapter (1/2* 20)   اتصال نری نوع پولی ایتلین</t>
  </si>
  <si>
    <t>Supply and installation of PE male adapter (1* 32)   اتصال نری نوع پولی ایتلین</t>
  </si>
  <si>
    <t>Supply and installation of PE male adapter (1 1/4* 40)   اتصال نری نوع پولی ایتلین</t>
  </si>
  <si>
    <t>Supply and installation of PE male adapter (90* 3)   اتصال نری نوع پولی ایتلین</t>
  </si>
  <si>
    <t>Supply and installation of PE male adapter (50* 1 1/2")   اتصال نری نوع پولی ایتلین</t>
  </si>
  <si>
    <t xml:space="preserve"> Supply and installation of Polyethylene saddle clump, Size (32x20)mm, .سدل بست     </t>
  </si>
  <si>
    <t xml:space="preserve"> Supply and installation of Polyethylene saddle clump, Size (40x20)mm, .سدل بست     </t>
  </si>
  <si>
    <t xml:space="preserve"> Supply and installation of Polyethylene saddle clump, Size (40x25)mm, .سدل بست     </t>
  </si>
  <si>
    <t xml:space="preserve"> Supply and installation of Polyethylene saddle clump, Size (50x25)mm, .سدل بست     </t>
  </si>
  <si>
    <t xml:space="preserve"> Supply and installation of Polyethylene saddle clump, Size (50x32)mm, .سدل بست     </t>
  </si>
  <si>
    <t xml:space="preserve"> Supply and installation of Polyethylene saddle clump, Size (75x20)mm, .سدل بست     </t>
  </si>
  <si>
    <t xml:space="preserve"> Supply and installation of Polyethylene saddle clump, Size (90x20)mm, .سدل بست     </t>
  </si>
  <si>
    <t xml:space="preserve">Sub-Total Cost for distribution line (Afs.) </t>
  </si>
  <si>
    <t>H</t>
  </si>
  <si>
    <t xml:space="preserve">BoQ for Stand Tap Construction (1 No) </t>
  </si>
  <si>
    <t>Excavation for Stand Tap in ground type 3 - 6  کندنکاری برای ساختمان شیردهن ها در زمین قسم سوم الی ششم</t>
  </si>
  <si>
    <r>
      <t>M</t>
    </r>
    <r>
      <rPr>
        <vertAlign val="superscript"/>
        <sz val="10"/>
        <color indexed="8"/>
        <rFont val="Times New Roman"/>
        <family val="1"/>
      </rPr>
      <t>3</t>
    </r>
  </si>
  <si>
    <t xml:space="preserve">Gravel filling پرکاری جغل </t>
  </si>
  <si>
    <t>Plain Cement Concrete M: 1:2:4 کانکریت بدون سیخ به مارک 1:2:4</t>
  </si>
  <si>
    <t>Plaster work with cement-sand, M: 1:3 پلسترکاری مطابق نقشه  با مارک 1:3 مصالحه</t>
  </si>
  <si>
    <r>
      <t>M</t>
    </r>
    <r>
      <rPr>
        <vertAlign val="superscript"/>
        <sz val="10"/>
        <color indexed="8"/>
        <rFont val="Times New Roman"/>
        <family val="1"/>
      </rPr>
      <t>2</t>
    </r>
  </si>
  <si>
    <t>Supply and installation of Galvanized Nipples  1/2 "  نیپل  آهني ملمع جستی بقطر</t>
  </si>
  <si>
    <t>Supply and installation of Galvanized Socket  1/2 "  پیوند آهني ملمع جستی بقطر</t>
  </si>
  <si>
    <t>Nickly Taps high quality شیردهن نیکلی با کیفیت عالی به قطر 1/2</t>
  </si>
  <si>
    <t xml:space="preserve">Supply and installation of Saddle Clamp (Accoording pipe x20) تهیه و نصب کمر بند </t>
  </si>
  <si>
    <t>Supply and installaiton of Female Adopter (MTA), Size (20x1/2") ماده گی نوع پولی ایتیلین به سایز</t>
  </si>
  <si>
    <t>Supply and installaiton of Male Adopter (MTA), Size (20x1/2") نری نوع پولی ایتیلین به سایز</t>
  </si>
  <si>
    <t xml:space="preserve">Supply and installation of Gate valve (Good Quality) Nominal Diameter = 1/2" for best qualityگیت وال  به قطر </t>
  </si>
  <si>
    <t xml:space="preserve">Supply and installation of Galvanized Iron Elbow, diameter  1/2"زانو خم آهني ملمع جست بقطر  </t>
  </si>
  <si>
    <t>Supply and installaiton of Galvanized Iron (GI) pipe , Internal  dia. 1/2"پايپ آهني ملمع جستی بقطر داخلي</t>
  </si>
  <si>
    <t>M</t>
  </si>
  <si>
    <t xml:space="preserve">High quality water meter1/2".میترآب باکیفیت عالی  </t>
  </si>
  <si>
    <t xml:space="preserve">only water meter </t>
  </si>
  <si>
    <t>SubTotal cost for 1 No Stand Taps  (AFN) قیمت مجموعی برای1 عدد شیردهن  (افغانی)</t>
  </si>
  <si>
    <t xml:space="preserve">No of Stand Taps  تعداد شیردهن ها در داخل هر خانه </t>
  </si>
  <si>
    <t>SubTotal cost for All of No Stand Taps  (AFN) قیمت مجموعی برای تمام شیردهن ها  (افغانی)</t>
  </si>
  <si>
    <t xml:space="preserve">BoQ of water meter chamber /box(1 No) </t>
  </si>
  <si>
    <t xml:space="preserve">Excavation for meter box in soil type 3-5 with its related jobs.کندن کاری تهداب درزمین قسم سوم الی پنجم  باامورایجا بی </t>
  </si>
  <si>
    <t xml:space="preserve"> Brick masonry with Cement 1:3 کار خشت کاری  با مصالح سمنت ۳:۱</t>
  </si>
  <si>
    <t>PCC 200M(1:2:4) on top and bottom of valve box according drawing specification انداختن کانکریت بدون سیخ  با مارک ذکر شده در پاین و بالای وال بکس</t>
  </si>
  <si>
    <t xml:space="preserve">Plaster with Mark 1:3 for plastering of valve box پلاستر به مارک 1:3 برای پلاسترکاری وال بکس </t>
  </si>
  <si>
    <t xml:space="preserve">Backfilling around valve box پرکاری اطراف وال بکس </t>
  </si>
  <si>
    <t>SubTotal cost for 1 No water meter chamber box  (AFN) قیمت مجموعی برای1 عدد باکس میتر آب  (افغانی)</t>
  </si>
  <si>
    <t xml:space="preserve">No of water meter chamber boxes تعداد مجموعی باکس های میتر آب  </t>
  </si>
  <si>
    <t>SubTotal cost for All of No of water meter chamber boxes (AFN) قیمت مجموعی برای تمام باکس های میتر آب   (افغانی)</t>
  </si>
  <si>
    <t xml:space="preserve">BoQ for other cost  (Afs.) </t>
  </si>
  <si>
    <t>Tools for pipe scheme caretaker (valve man): tools box, threading machine (dye), threading machine tripod with vice and blades, pipe cutter, pipe wrench, chain wrench, screw wrench (shifting spanner), metal file, pliers, screw driver, hacksaw, hacksaw blades, lever arm, and meter, shoes, gloves . سامان برای نلدوان (وال مین) شبکه آبرسانی از قبیل  باکس برای وسایل، دایی یا ماشین چوری کشی، سه پایه ماشین چورى كشى با گیرا و پل، پائپ كتر، پایپ رنچ، چین رنچ سكرورنچ، سوهان، پلاس، پیچكش، اره، پل اره، جبل، متر، بوت با کیفیت عالی و دست کش</t>
  </si>
  <si>
    <t>LMS</t>
  </si>
  <si>
    <t>Site cleaning after work and removal from the site پاک کاری ساحه</t>
  </si>
  <si>
    <t xml:space="preserve">Sign Board for project as per engineer approval  لوحه پروژه نظر به هدایت و تایید انجنیر ساحه   </t>
  </si>
  <si>
    <t>SubTotal cost for for other cost (Afs.)</t>
  </si>
  <si>
    <t>Grand Total Cost (Afs.) قیمت مجموعی به افغانی</t>
  </si>
  <si>
    <t xml:space="preserve">  Prepared by Eng. Obaidullah Muneeb                       Checked By                          Approvaed By:        </t>
  </si>
  <si>
    <t xml:space="preserve"> Position: WASH Project Manager                                    Position :                                                           </t>
  </si>
  <si>
    <t>ID</t>
  </si>
  <si>
    <t>Label</t>
  </si>
  <si>
    <t>Length (Scaled) (m)</t>
  </si>
  <si>
    <t>Start Node</t>
  </si>
  <si>
    <t>Stop Node</t>
  </si>
  <si>
    <t>Diameter (mm)</t>
  </si>
  <si>
    <t>Length (User Defined) (m)</t>
  </si>
  <si>
    <t>P-4</t>
  </si>
  <si>
    <t>J-2</t>
  </si>
  <si>
    <t>P-18</t>
  </si>
  <si>
    <t>J-17</t>
  </si>
  <si>
    <t>P-20</t>
  </si>
  <si>
    <t>J-19</t>
  </si>
  <si>
    <t>10 bar</t>
  </si>
  <si>
    <t>P-24</t>
  </si>
  <si>
    <t>J-23</t>
  </si>
  <si>
    <t>P-26</t>
  </si>
  <si>
    <t>J-25</t>
  </si>
  <si>
    <t>P-38</t>
  </si>
  <si>
    <t>P-40</t>
  </si>
  <si>
    <t>P-42</t>
  </si>
  <si>
    <t>P-46</t>
  </si>
  <si>
    <t>J-46</t>
  </si>
  <si>
    <t>16 bar</t>
  </si>
  <si>
    <t>P-52</t>
  </si>
  <si>
    <t>J-52</t>
  </si>
  <si>
    <t>P-57</t>
  </si>
  <si>
    <t>P-59</t>
  </si>
  <si>
    <t>J-59</t>
  </si>
  <si>
    <t>P-62</t>
  </si>
  <si>
    <t>P-64</t>
  </si>
  <si>
    <t>P-66</t>
  </si>
  <si>
    <t>J-66</t>
  </si>
  <si>
    <t>P-68</t>
  </si>
  <si>
    <t>P-70</t>
  </si>
  <si>
    <t>P-72</t>
  </si>
  <si>
    <t>P-75</t>
  </si>
  <si>
    <t>J-75</t>
  </si>
  <si>
    <t xml:space="preserve">Total pipe </t>
  </si>
  <si>
    <t>P-78</t>
  </si>
  <si>
    <t xml:space="preserve">Tranch </t>
  </si>
  <si>
    <t>P-80</t>
  </si>
  <si>
    <t xml:space="preserve">excavation </t>
  </si>
  <si>
    <t>P-82</t>
  </si>
  <si>
    <t xml:space="preserve">back filling by sand </t>
  </si>
  <si>
    <t>P-84</t>
  </si>
  <si>
    <t xml:space="preserve">back filling </t>
  </si>
  <si>
    <t>P-88</t>
  </si>
  <si>
    <t>P-93</t>
  </si>
  <si>
    <t>J-93</t>
  </si>
  <si>
    <t>P-98</t>
  </si>
  <si>
    <t>P-100</t>
  </si>
  <si>
    <t>P-102</t>
  </si>
  <si>
    <t>J-102</t>
  </si>
  <si>
    <t>P-104</t>
  </si>
  <si>
    <t>J-104</t>
  </si>
  <si>
    <t>J-109</t>
  </si>
  <si>
    <t>P-111</t>
  </si>
  <si>
    <t>J-111</t>
  </si>
  <si>
    <t>P-113</t>
  </si>
  <si>
    <t>J-113</t>
  </si>
  <si>
    <t>P-120</t>
  </si>
  <si>
    <t>P-126</t>
  </si>
  <si>
    <t>J-126</t>
  </si>
  <si>
    <t>P-129</t>
  </si>
  <si>
    <t>P-134</t>
  </si>
  <si>
    <t>P-136</t>
  </si>
  <si>
    <t>P-141</t>
  </si>
  <si>
    <t>P-147</t>
  </si>
  <si>
    <t>P-151</t>
  </si>
  <si>
    <t>J-151</t>
  </si>
  <si>
    <t>P-153</t>
  </si>
  <si>
    <t>P-157</t>
  </si>
  <si>
    <t>P-164</t>
  </si>
  <si>
    <t>P-166</t>
  </si>
  <si>
    <t>P-1</t>
  </si>
  <si>
    <t>PMP-1</t>
  </si>
  <si>
    <t>P-2</t>
  </si>
  <si>
    <t>P-3</t>
  </si>
  <si>
    <t>P-170</t>
  </si>
  <si>
    <t>J-170</t>
  </si>
  <si>
    <t>P-172</t>
  </si>
  <si>
    <t>P-92</t>
  </si>
  <si>
    <t>P-154</t>
  </si>
  <si>
    <t>J-154</t>
  </si>
  <si>
    <t>P-156</t>
  </si>
  <si>
    <t>J-156</t>
  </si>
  <si>
    <t>P-169</t>
  </si>
  <si>
    <t>J-3</t>
  </si>
  <si>
    <t>P-9</t>
  </si>
  <si>
    <t>P-11</t>
  </si>
  <si>
    <t>P-13</t>
  </si>
  <si>
    <t>J-12</t>
  </si>
  <si>
    <t>P-15</t>
  </si>
  <si>
    <t>P-159</t>
  </si>
  <si>
    <t>P-167</t>
  </si>
  <si>
    <t>Stp-86</t>
  </si>
  <si>
    <t>P-176</t>
  </si>
  <si>
    <t>P-178</t>
  </si>
  <si>
    <t>P-21</t>
  </si>
  <si>
    <t>P-27</t>
  </si>
  <si>
    <t>P-30</t>
  </si>
  <si>
    <t>P-32</t>
  </si>
  <si>
    <t>P-34</t>
  </si>
  <si>
    <t>P-47</t>
  </si>
  <si>
    <t>P-49</t>
  </si>
  <si>
    <t>P-61</t>
  </si>
  <si>
    <t>Stp-28</t>
  </si>
  <si>
    <t>P-85</t>
  </si>
  <si>
    <t>J-85</t>
  </si>
  <si>
    <t>P-90</t>
  </si>
  <si>
    <t>P-99</t>
  </si>
  <si>
    <t>P-106</t>
  </si>
  <si>
    <t>J-106</t>
  </si>
  <si>
    <t>P-114</t>
  </si>
  <si>
    <t>P-121</t>
  </si>
  <si>
    <t>J-121</t>
  </si>
  <si>
    <t>P-142</t>
  </si>
  <si>
    <t>J-142</t>
  </si>
  <si>
    <t>P-161</t>
  </si>
  <si>
    <t>P-168</t>
  </si>
  <si>
    <t>P-173</t>
  </si>
  <si>
    <t>J-173</t>
  </si>
  <si>
    <t>P-180</t>
  </si>
  <si>
    <t>P-6</t>
  </si>
  <si>
    <t>P-17</t>
  </si>
  <si>
    <t>Stp-7</t>
  </si>
  <si>
    <t>P-54</t>
  </si>
  <si>
    <t>J-54</t>
  </si>
  <si>
    <t>P-94</t>
  </si>
  <si>
    <t>P-103</t>
  </si>
  <si>
    <t>P-117</t>
  </si>
  <si>
    <t>P-123</t>
  </si>
  <si>
    <t>P-127</t>
  </si>
  <si>
    <t>P-131</t>
  </si>
  <si>
    <t>P-137</t>
  </si>
  <si>
    <t>J-137</t>
  </si>
  <si>
    <t>P-139</t>
  </si>
  <si>
    <t>P-144</t>
  </si>
  <si>
    <t>J-144</t>
  </si>
  <si>
    <t>P-155</t>
  </si>
  <si>
    <t>P-165</t>
  </si>
  <si>
    <t>P-175</t>
  </si>
  <si>
    <t>Stp-1</t>
  </si>
  <si>
    <t>Stp-2</t>
  </si>
  <si>
    <t>P-10</t>
  </si>
  <si>
    <t>Stp-3</t>
  </si>
  <si>
    <t>P-12</t>
  </si>
  <si>
    <t>Stp-4</t>
  </si>
  <si>
    <t>P-14</t>
  </si>
  <si>
    <t>Stp-5</t>
  </si>
  <si>
    <t>P-16</t>
  </si>
  <si>
    <t>Stp-6</t>
  </si>
  <si>
    <t>P-19</t>
  </si>
  <si>
    <t>Stp-8</t>
  </si>
  <si>
    <t>P-22</t>
  </si>
  <si>
    <t>Stp-9</t>
  </si>
  <si>
    <t>P-23</t>
  </si>
  <si>
    <t>Stp-10</t>
  </si>
  <si>
    <t>Stp-11</t>
  </si>
  <si>
    <t>P-28</t>
  </si>
  <si>
    <t>P-29</t>
  </si>
  <si>
    <t>Stp-12</t>
  </si>
  <si>
    <t>P-33</t>
  </si>
  <si>
    <t>Stp-13</t>
  </si>
  <si>
    <t>P-35</t>
  </si>
  <si>
    <t>P-36</t>
  </si>
  <si>
    <t>Stp-14</t>
  </si>
  <si>
    <t>Stp-15</t>
  </si>
  <si>
    <t>P-39</t>
  </si>
  <si>
    <t>Stp-16</t>
  </si>
  <si>
    <t>P-41</t>
  </si>
  <si>
    <t>P-44</t>
  </si>
  <si>
    <t>Stp-18</t>
  </si>
  <si>
    <t>P-45</t>
  </si>
  <si>
    <t>Stp-19</t>
  </si>
  <si>
    <t>P-48</t>
  </si>
  <si>
    <t>Stp-20</t>
  </si>
  <si>
    <t>P-50</t>
  </si>
  <si>
    <t>Stp-21</t>
  </si>
  <si>
    <t>P-51</t>
  </si>
  <si>
    <t>Stp-22</t>
  </si>
  <si>
    <t>P-53</t>
  </si>
  <si>
    <t>Stp-23</t>
  </si>
  <si>
    <t>P-55</t>
  </si>
  <si>
    <t>P-56</t>
  </si>
  <si>
    <t>Stp-25</t>
  </si>
  <si>
    <t>P-58</t>
  </si>
  <si>
    <t>Stp-26</t>
  </si>
  <si>
    <t>P-60</t>
  </si>
  <si>
    <t>Stp-27</t>
  </si>
  <si>
    <t>P-63</t>
  </si>
  <si>
    <t>Stp-29</t>
  </si>
  <si>
    <t>P-65</t>
  </si>
  <si>
    <t>Stp-30</t>
  </si>
  <si>
    <t>P-67</t>
  </si>
  <si>
    <t>Stp-31</t>
  </si>
  <si>
    <t>P-69</t>
  </si>
  <si>
    <t>P-71</t>
  </si>
  <si>
    <t>P-73</t>
  </si>
  <si>
    <t>Stp-34</t>
  </si>
  <si>
    <t>P-74</t>
  </si>
  <si>
    <t>P-76</t>
  </si>
  <si>
    <t>P-77</t>
  </si>
  <si>
    <t>P-79</t>
  </si>
  <si>
    <t>P-81</t>
  </si>
  <si>
    <t>P-83</t>
  </si>
  <si>
    <t>P-86</t>
  </si>
  <si>
    <t>P-87</t>
  </si>
  <si>
    <t>P-89</t>
  </si>
  <si>
    <t>P-96</t>
  </si>
  <si>
    <t>P-97</t>
  </si>
  <si>
    <t>P-101</t>
  </si>
  <si>
    <t>P-107</t>
  </si>
  <si>
    <t>P-108</t>
  </si>
  <si>
    <t>P-110</t>
  </si>
  <si>
    <t>P-112</t>
  </si>
  <si>
    <t>P-115</t>
  </si>
  <si>
    <t>P-116</t>
  </si>
  <si>
    <t>Stp-58</t>
  </si>
  <si>
    <t>P-118</t>
  </si>
  <si>
    <t>P-119</t>
  </si>
  <si>
    <t>P-122</t>
  </si>
  <si>
    <t>P-124</t>
  </si>
  <si>
    <t>P-125</t>
  </si>
  <si>
    <t>P-128</t>
  </si>
  <si>
    <t>P-130</t>
  </si>
  <si>
    <t>P-133</t>
  </si>
  <si>
    <t>P-135</t>
  </si>
  <si>
    <t>P-138</t>
  </si>
  <si>
    <t>P-140</t>
  </si>
  <si>
    <t>P-143</t>
  </si>
  <si>
    <t>P-145</t>
  </si>
  <si>
    <t>P-146</t>
  </si>
  <si>
    <t>P-148</t>
  </si>
  <si>
    <t>P-150</t>
  </si>
  <si>
    <t>P-152</t>
  </si>
  <si>
    <t>P-158</t>
  </si>
  <si>
    <t>P-160</t>
  </si>
  <si>
    <t>P-162</t>
  </si>
  <si>
    <t>P-163</t>
  </si>
  <si>
    <t>P-171</t>
  </si>
  <si>
    <t>Stp-87</t>
  </si>
  <si>
    <t>P-174</t>
  </si>
  <si>
    <t>P-177</t>
  </si>
  <si>
    <t>P-179</t>
  </si>
  <si>
    <t xml:space="preserve">Total </t>
  </si>
  <si>
    <t xml:space="preserve">Excavation for reservoir in ground type 3-5- کندن کاری درزمین قسم سوم الی پنجم     </t>
  </si>
  <si>
    <t xml:space="preserve">Supply and installation of PE female adapter 3* 90   اتصال ماده نوع پولی ایتلین </t>
  </si>
  <si>
    <t xml:space="preserve">Supply and installaiton of Galvanized Iron (GI) Tee, inside diameter 3" for air pipeسه دهن برای پایپ هواکش که در نل خروجې نصب خواهد شد     ventalation pipe  </t>
  </si>
  <si>
    <t>Supply and installation of Polyethylene bend,90  Size (90x90)mmزانوخم 90 درجه یی پولی ایتیلین</t>
  </si>
  <si>
    <t>Supply and installation of PE Female MTA adapter (75* 2 1/2)   اتصال ماده گی  نوع پولی ایتلین</t>
  </si>
  <si>
    <t>Supply and installation of PE Female MTA adapter (90* 3)   اتصال ماده گی  نوع پولی ایتلین</t>
  </si>
  <si>
    <t xml:space="preserve"> Supply and installation of Polyethylene saddle clump, Size (75x25)mm, .سدل بست     </t>
  </si>
  <si>
    <t xml:space="preserve">احجام کارومواد مصرفی برای  سیستم آبرسانی  سولری همراه با ذخیره و سیستم توزیعی در قریه پاتان  مربوط ولسوالی چینارتو ولایت روزګان  </t>
  </si>
  <si>
    <t xml:space="preserve">Bill of Quantity for  Solar powered system water supply project with water Reservoir and distribution system in Patan/Chinarto/ Uruzgan Province </t>
  </si>
  <si>
    <t xml:space="preserve">Well drilling with compressor machine diameter (12")  depends on soil texture and Collecting  sample of each hydrogeological formation.
 برمه کاری چاه توسط ماشین کمپریسوری به قطر (12 انچ) در هر نوع طبقات وهمچنان  جمع آوری نمونه طبقات هایدروجیولوجیکی </t>
  </si>
  <si>
    <t xml:space="preserve">Supply and Installation of PVC casing pipe class -D, dia.8"  تهیه ونصب کیسنگ  پی وی سی کلاس دی به قطر 8 انچ  </t>
  </si>
  <si>
    <t>Supply and installation of Filter pipe  PVC  Class-D. 8 inch dia. Total area for filter pipe openings should not be more than 25% of total area. (PVC quality test result is required)   تهیه ونصب فلترپی وی سی  ازنوع کلاس دی قطر8 انچ فیصدی مساحت مسامات فلتر از25 فیصد مساحت مجموعی تجاوز نکند</t>
  </si>
  <si>
    <t xml:space="preserve">Supply and installation of plastic rop for installation of casing and filter تهیه و نصب ریسمان پلاستیکې به قطر 20 ملی متر برای نصب کیسنګ و فلتر </t>
  </si>
  <si>
    <t>Detailed  Estimate Calculation for Structures</t>
  </si>
  <si>
    <t xml:space="preserve">Name of Project: Anarjoy village solar powered system at Dehrawod  district Uruzgan province </t>
  </si>
  <si>
    <t xml:space="preserve">Calculation of Chlorine for well and Reservoir </t>
  </si>
  <si>
    <t>Description of Works</t>
  </si>
  <si>
    <t>Unit</t>
  </si>
  <si>
    <t>Length (m)</t>
  </si>
  <si>
    <t>Width (m)</t>
  </si>
  <si>
    <t>Height (m)</t>
  </si>
  <si>
    <t>Quantity</t>
  </si>
  <si>
    <t>Num of Structures</t>
  </si>
  <si>
    <t>Grand total</t>
  </si>
  <si>
    <t>Remarks</t>
  </si>
  <si>
    <t xml:space="preserve">Depth of well(m) </t>
  </si>
  <si>
    <t>Π</t>
  </si>
  <si>
    <t>Static water Level(m)</t>
  </si>
  <si>
    <t>Diameter  of well (m)</t>
  </si>
  <si>
    <t xml:space="preserve">Water column(m) </t>
  </si>
  <si>
    <t>W/ Volume(m3)</t>
  </si>
  <si>
    <t>Chlorine mg/m3</t>
  </si>
  <si>
    <t>Total Chlorine  mg/m3</t>
  </si>
  <si>
    <t xml:space="preserve">Boundary wall </t>
  </si>
  <si>
    <t>Long wall Excavation in soil type  4</t>
  </si>
  <si>
    <r>
      <t>m</t>
    </r>
    <r>
      <rPr>
        <vertAlign val="superscript"/>
        <sz val="11"/>
        <color indexed="8"/>
        <rFont val="Times New Roman"/>
        <family val="1"/>
      </rPr>
      <t>3</t>
    </r>
  </si>
  <si>
    <t xml:space="preserve">Reservoie Volume </t>
  </si>
  <si>
    <r>
      <t>m</t>
    </r>
    <r>
      <rPr>
        <vertAlign val="superscript"/>
        <sz val="11"/>
        <color indexed="8"/>
        <rFont val="Times New Roman"/>
        <family val="1"/>
      </rPr>
      <t>3</t>
    </r>
    <r>
      <rPr>
        <sz val="10"/>
        <rFont val="Arial"/>
        <family val="2"/>
      </rPr>
      <t/>
    </r>
  </si>
  <si>
    <t>NO</t>
  </si>
  <si>
    <t>length (m)</t>
  </si>
  <si>
    <t>width (m)</t>
  </si>
  <si>
    <t xml:space="preserve">Long side of inside Sofa </t>
  </si>
  <si>
    <t xml:space="preserve">short side of inside Sofa </t>
  </si>
  <si>
    <t xml:space="preserve">Total Chlorine for Reservoir + well </t>
  </si>
  <si>
    <t>Total Excavation</t>
  </si>
  <si>
    <t xml:space="preserve">Stone masory </t>
  </si>
  <si>
    <t xml:space="preserve">Total ston masonry </t>
  </si>
  <si>
    <t xml:space="preserve">Stone masonry for pipe line </t>
  </si>
  <si>
    <t xml:space="preserve">Backfilling just for inside of the above stone masonry </t>
  </si>
  <si>
    <t xml:space="preserve">Brick Masonry </t>
  </si>
  <si>
    <t>Internal Plastering</t>
  </si>
  <si>
    <r>
      <t>m</t>
    </r>
    <r>
      <rPr>
        <vertAlign val="superscript"/>
        <sz val="11"/>
        <color indexed="8"/>
        <rFont val="Times New Roman"/>
        <family val="1"/>
      </rPr>
      <t>2</t>
    </r>
  </si>
  <si>
    <t>Total Internal Plastering</t>
  </si>
  <si>
    <t>External Plastering</t>
  </si>
  <si>
    <t>Total External Plastering</t>
  </si>
  <si>
    <t>PCC</t>
  </si>
  <si>
    <t xml:space="preserve">Pointing </t>
  </si>
  <si>
    <t>one side</t>
  </si>
  <si>
    <t xml:space="preserve">both side </t>
  </si>
  <si>
    <t>Bolder</t>
  </si>
  <si>
    <t>Total Isolation of the roof</t>
  </si>
  <si>
    <t>20 M3 single bar water Reservoir</t>
  </si>
  <si>
    <t>Excavation in soil type  3 to 7</t>
  </si>
  <si>
    <t>Total PCC</t>
  </si>
  <si>
    <t>RCC</t>
  </si>
  <si>
    <t>Lon wall</t>
  </si>
  <si>
    <t>Short wall</t>
  </si>
  <si>
    <t>Floor</t>
  </si>
  <si>
    <t>Roof</t>
  </si>
  <si>
    <t>valve box walls</t>
  </si>
  <si>
    <t>valve box floor and roof</t>
  </si>
  <si>
    <t>Total RCC</t>
  </si>
  <si>
    <t>floor and roof</t>
  </si>
  <si>
    <t>-</t>
  </si>
  <si>
    <t>all walls</t>
  </si>
  <si>
    <t>walls</t>
  </si>
  <si>
    <t>roof</t>
  </si>
  <si>
    <t>Dry stone patching</t>
  </si>
  <si>
    <t xml:space="preserve">Backfilling </t>
  </si>
  <si>
    <t>Total Backfilling</t>
  </si>
  <si>
    <t>Isogam Isolation of roof</t>
  </si>
  <si>
    <t>30 m3 RCC water reservoir</t>
  </si>
  <si>
    <t>Excavation in soil type  3 to 5</t>
  </si>
  <si>
    <t>50 m3 RCC surface water reservoir</t>
  </si>
  <si>
    <t>Long wall</t>
  </si>
  <si>
    <t>short wall</t>
  </si>
  <si>
    <t>Box Volve</t>
  </si>
  <si>
    <t>Box roof and floor</t>
  </si>
  <si>
    <t>Box  floor</t>
  </si>
  <si>
    <t>Hunch</t>
  </si>
  <si>
    <t>Floor and celling</t>
  </si>
  <si>
    <t>60 m3 RCC water reservoir</t>
  </si>
  <si>
    <t>Excavation in soil type  2 to4</t>
  </si>
  <si>
    <t>Mortared Stone masanory</t>
  </si>
  <si>
    <t>Total</t>
  </si>
  <si>
    <t>Plaster with padlow powder</t>
  </si>
  <si>
    <t>Pointing</t>
  </si>
  <si>
    <t>1 Spring protection structure</t>
  </si>
  <si>
    <t>4 No Stand taps</t>
  </si>
  <si>
    <t>Excavation in soil type 4 to 7</t>
  </si>
  <si>
    <t>Stone Boulder</t>
  </si>
  <si>
    <t>Total Stone Boulder</t>
  </si>
  <si>
    <t>Plastering</t>
  </si>
  <si>
    <t>Total Plastering</t>
  </si>
  <si>
    <t>1 Break pressure Tank( Large) with three slabs</t>
  </si>
  <si>
    <t>1PRV Box</t>
  </si>
  <si>
    <t>1 Break pressure Tank</t>
  </si>
  <si>
    <t>Main  Line trench Excavation and Back filling with the Length of 6735m</t>
  </si>
  <si>
    <t>Excavation in soil type 4-5</t>
  </si>
  <si>
    <t>Excavation  for doual pipe in soil type 3 to 5</t>
  </si>
  <si>
    <t>Excavation in soil type 3 to 5</t>
  </si>
  <si>
    <t xml:space="preserve"> Soft soil Backfilling in dual pipe </t>
  </si>
  <si>
    <t xml:space="preserve"> Soft soil Backfilling </t>
  </si>
  <si>
    <t xml:space="preserve">Grand Total Soft Back filling </t>
  </si>
  <si>
    <t xml:space="preserve">Backfilling in doual pipe </t>
  </si>
  <si>
    <t xml:space="preserve">Grand Total  Back filling </t>
  </si>
  <si>
    <t xml:space="preserve">Estimated by: Eng. Obaidullah Muneeb </t>
  </si>
  <si>
    <t xml:space="preserve">Checked by: Nadege Villard </t>
  </si>
  <si>
    <r>
      <t xml:space="preserve"> Solar panels 350 watt (350 watt,  Eroupian Standard)        صفحه سولر معادل ستندرد اروپایی که دارای مشخصات داده شده باشد   
Range of ambient temperature: 233 .. 358 K
Electrical data:
Maximum power point voltage: 47.88 V
Open circuit voltage: 58.57V 
Max power point current: 9.4A
Module shortcut current: 9.73 A
Maximum power output: 350 W
Solar module type: POLYCRYSTALLINE or MONOCRYSTALLINE
CE certificate for monocrystalline  and monocrystalline, ISO 9001:2007 Certificate, DIN EN certificate, Efficiency for Monocrystalline 18%-20%, Efficiency for Polycrystalline 15%-18%, Performance to 10 years (min 90% power output), Performance to 20 years (min 80% power output), Visible lable on solar panel with technical specification </t>
    </r>
    <r>
      <rPr>
        <b/>
        <sz val="10"/>
        <color indexed="8"/>
        <rFont val="Times New Roman"/>
        <family val="1"/>
      </rPr>
      <t xml:space="preserve">سولر پنل باید 350 وات و یا هم بشتر از 350 وات باشد </t>
    </r>
  </si>
  <si>
    <t xml:space="preserve">Supply and installation for pipe  Paddle flange diameter 2 '' (clip on the top of the well to hold up the riser main pipe) کلیپب برای محکم نمودن پایپ  چاه </t>
  </si>
  <si>
    <t xml:space="preserve">Supply and installation of Gate valve (good quality) Nominal Diameter =2 "  best qualityگیت وال  به قطریک نیم انچ </t>
  </si>
  <si>
    <t xml:space="preserve">Supply and installation of (good quility non return valve Dia =2 "" for riser main pipe in pump house, best quality with all related fittings تمبه والو به قطریک  نیم انچ </t>
  </si>
  <si>
    <t>Supply and installation of Polyethylene Elebow, diameter (63x63) mmوصل کننده زانوخم پولی ایتیلین</t>
  </si>
  <si>
    <t xml:space="preserve">Supply and installation of 2 inch high quality water meter on top of well all fittings تهیه و نصب میتر آب به قطر 2 انچ با تمام اتصالات مربوطه </t>
  </si>
  <si>
    <t xml:space="preserve">supply and installation of 2 inch high quality Pressure gauge on top of well, تهیه و نصب کیج فشار به قطر 2 انچ با کیفیت عالی </t>
  </si>
  <si>
    <t xml:space="preserve">BoQ for Guard Room </t>
  </si>
  <si>
    <t xml:space="preserve">Excavation for Guard room in ground type 3-5- کندن کاری درزمین قسم سوم الی پنجم     </t>
  </si>
  <si>
    <t xml:space="preserve"> Stone Boulder For Floor for guard room سنگ بولدر برای کف اوطاق نگهبان</t>
  </si>
  <si>
    <t xml:space="preserve">Supply and installation of metallic window glasses included with all requirements (complete) according drawing and site engineer instruction  .کلکین همرای شیشه با تمام محلقات آن  مطابق نقشه و رهنمایی انجنیر ساحه </t>
  </si>
  <si>
    <t xml:space="preserve">Supply and installation of drina pipe تهیه ونصب ناوه برای اوطاق نگهبان  </t>
  </si>
  <si>
    <t xml:space="preserve">Sub-Total Cost for Guard room  (Afs.) </t>
  </si>
  <si>
    <t>Additional Solar Pump(Back up)</t>
  </si>
  <si>
    <t>K</t>
  </si>
  <si>
    <t>L</t>
  </si>
  <si>
    <t xml:space="preserve">Sub-Total Cost for Additional solar pump (Afs) </t>
  </si>
  <si>
    <t>O</t>
  </si>
  <si>
    <t>P</t>
  </si>
  <si>
    <t xml:space="preserve">BoQ of Reservor By Pass chamber/ Box and fittings </t>
  </si>
  <si>
    <t>valve box</t>
  </si>
  <si>
    <t>Excavation in soil type 3 to5</t>
  </si>
  <si>
    <t xml:space="preserve">external Pointing </t>
  </si>
  <si>
    <t xml:space="preserve">Plaster </t>
  </si>
  <si>
    <t xml:space="preserve">Reservoir By Pass </t>
  </si>
  <si>
    <t xml:space="preserve"> Supply  work and installation of steel head cover frame angle irone (40x40x3)mm long length 110cm and transvers length 50cn Sheet thickness 3mm.تهیه ونصب سرپوش وال بکس  مطابق نقشه باامورایجابی </t>
  </si>
  <si>
    <t xml:space="preserve">Supply and installation of  Gate valve (Good Quality) Nominal Diameter = 2 " for best qualityگیت وال  به قطر </t>
  </si>
  <si>
    <t xml:space="preserve">Supply and installation of Galvanized Iron union 2" dia  اشتت جستی به قطر شش انج </t>
  </si>
  <si>
    <t>SubTotal cost for chamber of by pass pipe  (AFN) قیمت مجموعی برای1 عدد باکس بای پاس ذخیره   (افغانی)</t>
  </si>
  <si>
    <t>Supply and installation of PE Female MTA adapter (63* 2)   اتصال ماده گی  نوع پولی ایتلین</t>
  </si>
  <si>
    <t>Isogam insulation on roof of reservoir with 4mm wall thickness .ایزوگام برای پوشش ذخیره</t>
  </si>
  <si>
    <t>Supply and installation of 2 inch Galvanised Iron Ladder  for reservoir with all required activites according to drawings.زینه از پایپ جستی ملمع شده بقطر 2 انج</t>
  </si>
  <si>
    <t xml:space="preserve">Supply and installation of Galvanized Iron pipe for the Air valve , Internal  dia.3" this will be coneect with outlet pipe پايپ آهني ملمع جستی بقطر داخلي </t>
  </si>
  <si>
    <t xml:space="preserve">Supply and installation of Galvanized 2 1/2anized Iron pipe for inlet , Internal  dia.2" پايپ آهني ملمع جستی بقطر داخلي </t>
  </si>
  <si>
    <t xml:space="preserve">Supply and installation of Galvanized Iron Elbow for inlete pipe 2 " diaزانو خم آهني ملمع جستی بقطر </t>
  </si>
  <si>
    <t xml:space="preserve">Supply and installation of Galvanized Iron union 2 " dia  اشتت جستی به قطر شش انج </t>
  </si>
  <si>
    <t xml:space="preserve">BoQ for Suspension Cable </t>
  </si>
  <si>
    <t>Q</t>
  </si>
  <si>
    <t xml:space="preserve">Total Cost AFN for the Suspension cable and river crossing </t>
  </si>
  <si>
    <t xml:space="preserve">Suspension Cable </t>
  </si>
  <si>
    <t xml:space="preserve">Plaster work with cement-sand  M: 1:3 . . پلسترکاری </t>
  </si>
  <si>
    <t xml:space="preserve">Supply and installation of Galvanized Iron pipe for suspension, Internal  dia.3" this will be coneect with outlet pipe پايپ آهني ملمع جستی بقطر داخلي </t>
  </si>
  <si>
    <t xml:space="preserve">Supply and installation of steel 14mm cable for the suspension تهیه و نصب کیبل آهنی بقطر 14 ملی متر </t>
  </si>
  <si>
    <t xml:space="preserve">Supply and installation of glass woolًً roll  تهیه و نصب پشم شیشه با کیفیت عالی </t>
  </si>
  <si>
    <t>Roll</t>
  </si>
  <si>
    <t xml:space="preserve">Each </t>
  </si>
  <si>
    <t xml:space="preserve">Supply and installation of 2@18mm steel bar acoording drawing for fixing of cable تهیه و نصب 2 عدد سیخ 18 ملی مطابق نقشه  </t>
  </si>
  <si>
    <t xml:space="preserve">Supply and installation of 8 mm vertical steel Cables تهیه و نصب کیبل های 8 ملی متر  به شکل عمودی مطابق نقشه و هدایت انجنیر صاحب </t>
  </si>
  <si>
    <t xml:space="preserve">Supply and installation of clips for fixsing the cables تهیه و نصب کلیپ های فلزی برای محکم نمودن کیبل ها </t>
  </si>
  <si>
    <t>Stp46</t>
  </si>
  <si>
    <t>J-10</t>
  </si>
  <si>
    <t>Stp48</t>
  </si>
  <si>
    <t>J-13</t>
  </si>
  <si>
    <t>Stp49</t>
  </si>
  <si>
    <t>J-15</t>
  </si>
  <si>
    <t>Stp50</t>
  </si>
  <si>
    <t>Stp51</t>
  </si>
  <si>
    <t>Stp52</t>
  </si>
  <si>
    <t>J-21</t>
  </si>
  <si>
    <t>Stp53</t>
  </si>
  <si>
    <t>Stp55</t>
  </si>
  <si>
    <t>Stp54</t>
  </si>
  <si>
    <t>J-27</t>
  </si>
  <si>
    <t>Stp56</t>
  </si>
  <si>
    <t>P-31</t>
  </si>
  <si>
    <t>J-29</t>
  </si>
  <si>
    <t>Stp57</t>
  </si>
  <si>
    <t>J-31</t>
  </si>
  <si>
    <t>J-33</t>
  </si>
  <si>
    <t>Stp59</t>
  </si>
  <si>
    <t>J-37</t>
  </si>
  <si>
    <t>J-39</t>
  </si>
  <si>
    <t>J-44</t>
  </si>
  <si>
    <t>J-48</t>
  </si>
  <si>
    <t>J-56</t>
  </si>
  <si>
    <t>J-61</t>
  </si>
  <si>
    <t>J-63</t>
  </si>
  <si>
    <t>J-69</t>
  </si>
  <si>
    <t>J-71</t>
  </si>
  <si>
    <t>J-73</t>
  </si>
  <si>
    <t>Stp32</t>
  </si>
  <si>
    <t>J-77</t>
  </si>
  <si>
    <t>Stp33</t>
  </si>
  <si>
    <t>J-79</t>
  </si>
  <si>
    <t>J-81</t>
  </si>
  <si>
    <t>Stp35</t>
  </si>
  <si>
    <t>J-83</t>
  </si>
  <si>
    <t>Stp36</t>
  </si>
  <si>
    <t>Stp37</t>
  </si>
  <si>
    <t>J-87</t>
  </si>
  <si>
    <t>Stp38</t>
  </si>
  <si>
    <t>J-89</t>
  </si>
  <si>
    <t>Stp39</t>
  </si>
  <si>
    <t>J-91</t>
  </si>
  <si>
    <t>Stp40</t>
  </si>
  <si>
    <t>Stp41</t>
  </si>
  <si>
    <t>J-95</t>
  </si>
  <si>
    <t>Stp42</t>
  </si>
  <si>
    <t>J-97</t>
  </si>
  <si>
    <t>Stp43</t>
  </si>
  <si>
    <t>J-99</t>
  </si>
  <si>
    <t>Stp44</t>
  </si>
  <si>
    <t>Stp-17</t>
  </si>
  <si>
    <t>J-116</t>
  </si>
  <si>
    <t>J-118</t>
  </si>
  <si>
    <t>Stp-24</t>
  </si>
  <si>
    <t>J-124</t>
  </si>
  <si>
    <t>Stp61</t>
  </si>
  <si>
    <t>Stp62</t>
  </si>
  <si>
    <t>Stp63</t>
  </si>
  <si>
    <t>Stp64</t>
  </si>
  <si>
    <t>J-130</t>
  </si>
  <si>
    <t>Stp65</t>
  </si>
  <si>
    <t>J-135</t>
  </si>
  <si>
    <t>Stp66</t>
  </si>
  <si>
    <t>Stp67</t>
  </si>
  <si>
    <t>J-140</t>
  </si>
  <si>
    <t>Stp69</t>
  </si>
  <si>
    <t>Stp70</t>
  </si>
  <si>
    <t>Stp71</t>
  </si>
  <si>
    <t>J-146</t>
  </si>
  <si>
    <t>Stp72</t>
  </si>
  <si>
    <t>J-148</t>
  </si>
  <si>
    <t>Stp73</t>
  </si>
  <si>
    <t>J-152</t>
  </si>
  <si>
    <t>Stp74</t>
  </si>
  <si>
    <t>Stp75</t>
  </si>
  <si>
    <t>Stp76</t>
  </si>
  <si>
    <t>J-158</t>
  </si>
  <si>
    <t>Stp77</t>
  </si>
  <si>
    <t>J-160</t>
  </si>
  <si>
    <t>Stp78</t>
  </si>
  <si>
    <t>Stp79</t>
  </si>
  <si>
    <t>J-163</t>
  </si>
  <si>
    <t>Stp80</t>
  </si>
  <si>
    <t>J-165</t>
  </si>
  <si>
    <t>Stp81</t>
  </si>
  <si>
    <t>J-168</t>
  </si>
  <si>
    <t>Stp82</t>
  </si>
  <si>
    <t>Stp83</t>
  </si>
  <si>
    <t>Stp84</t>
  </si>
  <si>
    <t>Stp85</t>
  </si>
  <si>
    <t>J-175</t>
  </si>
  <si>
    <t>J-177</t>
  </si>
  <si>
    <t>Stp88</t>
  </si>
  <si>
    <t>J-180</t>
  </si>
  <si>
    <t>Stp89</t>
  </si>
  <si>
    <t>P-182</t>
  </si>
  <si>
    <t>J-182</t>
  </si>
  <si>
    <t>Stp90</t>
  </si>
  <si>
    <t>P-186</t>
  </si>
  <si>
    <t>J-186</t>
  </si>
  <si>
    <t>Stp92</t>
  </si>
  <si>
    <t>P-188</t>
  </si>
  <si>
    <t>J-188</t>
  </si>
  <si>
    <t>Stp93</t>
  </si>
  <si>
    <t>P-190</t>
  </si>
  <si>
    <t>J-190</t>
  </si>
  <si>
    <t>Stp94</t>
  </si>
  <si>
    <t>P-193</t>
  </si>
  <si>
    <t>J-193</t>
  </si>
  <si>
    <t>Stp97</t>
  </si>
  <si>
    <t>P-195</t>
  </si>
  <si>
    <t>J-195</t>
  </si>
  <si>
    <t>Stp98</t>
  </si>
  <si>
    <t>P-198(2)</t>
  </si>
  <si>
    <t>J-200</t>
  </si>
  <si>
    <t>Stp99</t>
  </si>
  <si>
    <t>P-200</t>
  </si>
  <si>
    <t>J-201</t>
  </si>
  <si>
    <t>Stp101</t>
  </si>
  <si>
    <t>P-202</t>
  </si>
  <si>
    <t>J-203</t>
  </si>
  <si>
    <t>Stp102</t>
  </si>
  <si>
    <t>P-203</t>
  </si>
  <si>
    <t>Stp103</t>
  </si>
  <si>
    <t>P-206</t>
  </si>
  <si>
    <t>J-207</t>
  </si>
  <si>
    <t>Stp95</t>
  </si>
  <si>
    <t>P-208</t>
  </si>
  <si>
    <t>J-210</t>
  </si>
  <si>
    <t>J-5</t>
  </si>
  <si>
    <t>Stp47</t>
  </si>
  <si>
    <t>J-50</t>
  </si>
  <si>
    <t>J-67</t>
  </si>
  <si>
    <t>Stp45</t>
  </si>
  <si>
    <t>P-184</t>
  </si>
  <si>
    <t>J-184</t>
  </si>
  <si>
    <t>Stp91</t>
  </si>
  <si>
    <t>P-197</t>
  </si>
  <si>
    <t>J-197</t>
  </si>
  <si>
    <t>Stp100</t>
  </si>
  <si>
    <t>P-204</t>
  </si>
  <si>
    <t>Stp104</t>
  </si>
  <si>
    <t>J-36</t>
  </si>
  <si>
    <t>J-58</t>
  </si>
  <si>
    <t>J-105</t>
  </si>
  <si>
    <t>J-133</t>
  </si>
  <si>
    <t>Stp68</t>
  </si>
  <si>
    <t>J-167</t>
  </si>
  <si>
    <t>P-196</t>
  </si>
  <si>
    <t>P-201</t>
  </si>
  <si>
    <t>P-205</t>
  </si>
  <si>
    <t>J-192</t>
  </si>
  <si>
    <t>P-207</t>
  </si>
  <si>
    <t>Stp96</t>
  </si>
  <si>
    <t>P-95(1)</t>
  </si>
  <si>
    <t>PRV-8</t>
  </si>
  <si>
    <t>P-95(2)</t>
  </si>
  <si>
    <t>Stp60</t>
  </si>
  <si>
    <t>P-183</t>
  </si>
  <si>
    <t>P-185</t>
  </si>
  <si>
    <t>P-189</t>
  </si>
  <si>
    <t>P-191</t>
  </si>
  <si>
    <t>P-192</t>
  </si>
  <si>
    <t>P-194</t>
  </si>
  <si>
    <t>P-198(1)</t>
  </si>
  <si>
    <t>P-181(1)</t>
  </si>
  <si>
    <t>PRV-2</t>
  </si>
  <si>
    <t>P-181(2)</t>
  </si>
  <si>
    <t>P-91(1)</t>
  </si>
  <si>
    <t>PRV-7</t>
  </si>
  <si>
    <t>P-91(2)</t>
  </si>
  <si>
    <t>P-105(1)</t>
  </si>
  <si>
    <t>PRV-9</t>
  </si>
  <si>
    <t>P-105(2)</t>
  </si>
  <si>
    <t>P-199(1)</t>
  </si>
  <si>
    <t>PRV-10</t>
  </si>
  <si>
    <t>P-199(2)</t>
  </si>
  <si>
    <t>P-25(1)</t>
  </si>
  <si>
    <t>P-25(2)</t>
  </si>
  <si>
    <t>Sus cable second point</t>
  </si>
  <si>
    <t>P-132(1)</t>
  </si>
  <si>
    <t>P-132(2)</t>
  </si>
  <si>
    <t>P-187</t>
  </si>
  <si>
    <t>P-109(1)</t>
  </si>
  <si>
    <t>P-109(2)</t>
  </si>
  <si>
    <t>P-149(1)</t>
  </si>
  <si>
    <t>PRV-1</t>
  </si>
  <si>
    <t>P-149(2)</t>
  </si>
  <si>
    <t>Well-1</t>
  </si>
  <si>
    <t xml:space="preserve">Top Of well </t>
  </si>
  <si>
    <t>T-1</t>
  </si>
  <si>
    <t>P-37(1)</t>
  </si>
  <si>
    <t>PRV-4</t>
  </si>
  <si>
    <t>P-37(2)</t>
  </si>
  <si>
    <t>63PE 16 Bar</t>
  </si>
  <si>
    <t>63mm PE16bar</t>
  </si>
  <si>
    <t>Supplying, installation, laying and fitting in place of High Density Polyethylene pipe (PE 100 PN 16SDR 11), Outside Diameter: 63 mm, wall thickness 5.8 mm ,weight 1.05 kg/m, Best quality.پایپ پولی ایتیلین بقطر خارجی 63 ملی  با فشارقابل برداشت 16 بار</t>
  </si>
  <si>
    <t>water meter box</t>
  </si>
  <si>
    <t xml:space="preserve">Brick Masonery </t>
  </si>
  <si>
    <t xml:space="preserve">internal plaster </t>
  </si>
  <si>
    <t xml:space="preserve"> Supply  work and installation of steel head cover frame angle irone (40x40x3)mm long length 105cm and transvers length 75cn Sheet thickness 3mm.تهیه ونصب سرپوش وال بکس  مطابق نقشه باامورایجابی </t>
  </si>
  <si>
    <t xml:space="preserve">Supply and installation of Galvanized Iron pipe for the out let pipe, Internal  dia3" پايپ آهني ملمع جستی بقطر داخلي </t>
  </si>
  <si>
    <t xml:space="preserve">Supply and installation of Galvanized Iron Elbow for outlet and ventilation pipe 3" diaزانو خم آهني ملمع جستی بقطر </t>
  </si>
  <si>
    <t xml:space="preserve">Supply and installation of Galvanized Iron Nipple  3" diaاشتت جستی به قطر سه  انج </t>
  </si>
  <si>
    <t xml:space="preserve">Supply and installation of Galvanized Iron union 3" dia  3اشتت جستی به قطر سه انج </t>
  </si>
  <si>
    <t xml:space="preserve">Supply and installation of Galvanized Iron Nipple 2 " diaاشتت جستی به قطر دو انج </t>
  </si>
  <si>
    <t xml:space="preserve">Supply and installation of good quality Gate valve Dia =2" for outlet pipe  گیت والو به قطر 2انج </t>
  </si>
  <si>
    <t xml:space="preserve">Supply and installation of  Gate valve (Good Quality) Nominal Diameter = 2" for best qualityگیت وال  به قطر </t>
  </si>
  <si>
    <t>Supply and installation of Polyethylene Straight Coupler, diameter (63x63) mmوصل کننده مستقیم نوع پولی ایتیلین</t>
  </si>
  <si>
    <t>Supply and installation of Polyethylene Reducer, Size (40x20)mmوصل کننده بوتلی نوع پولی ایتیلین</t>
  </si>
  <si>
    <t>Supply and installation of Polyethylene Reducer, Size (50x40)mmوصل کننده بوتلی نوع پولی ایتیلین</t>
  </si>
  <si>
    <t>Supply and installation of Polyethylene Reducer, Size (75x50)mmوصل کننده بوتلی نوع پولی ایتیلین</t>
  </si>
  <si>
    <t>Supply and installation of Polyethylene Tee, Size (90x90x90)mmسه دهن نوع پولی ایتیلین</t>
  </si>
  <si>
    <t>Supply and installation of PE Female MTA adapter (63*2 )   اتصال ماده گس  نوع پولی ایتلین</t>
  </si>
  <si>
    <t>Supply and installation of PE male adapter (63*2")   اتصال نری نوع پولی ایتلین</t>
  </si>
  <si>
    <t xml:space="preserve"> Supply and installation of Polyethylene saddle clump, Size (32x25)mm, .سدل بست     </t>
  </si>
  <si>
    <t xml:space="preserve"> Supply and installation of Polyethylene saddle clump, Size (40x32)mm, .سدل بست     </t>
  </si>
  <si>
    <t xml:space="preserve"> Supply and installation of Polyethylene saddle clump, Size (50x20)mm, .سدل بست     </t>
  </si>
  <si>
    <t xml:space="preserve"> Supply and installation of Polyethylene saddle clump, Size (50x40)mm, .سدل بست     </t>
  </si>
  <si>
    <t xml:space="preserve"> Supply and installation of Polyethylene saddle clump, Size (63x20)mm, .سدل بست     </t>
  </si>
  <si>
    <t xml:space="preserve"> Supply and installation of Polyethylene saddle clump, Size (63x25)mm, .سدل بست     </t>
  </si>
  <si>
    <t xml:space="preserve"> Supply and installation of Polyethylene saddle clump, Size (63x32)mm, .سدل بست     </t>
  </si>
  <si>
    <t xml:space="preserve"> Supply and installation of Polyethylene saddle clump, Size (63x40)mm, .سدل بست     </t>
  </si>
  <si>
    <t xml:space="preserve"> Supply and installation of Polyethylene saddle clump, Size (75x32)mm, .سدل بست     </t>
  </si>
  <si>
    <t xml:space="preserve"> Supply and installation of Polyethylene End cap, Size (20)mm, .در پوش      </t>
  </si>
  <si>
    <t xml:space="preserve">Supply and installaiton of Galvanized Iron (GI) Tee, inside diameter 2x2x2" for Reservoir by pass pipeسه دهن برای پایپ بای پاس ذخیره در داخل ساختمان پایپ پای پاس       </t>
  </si>
  <si>
    <t xml:space="preserve">Supply and installaiton of Galvanized Iron (GI) Tee, inside diameter 3x3x3" for Reservoir by pass pipeسه دهن برای پایپ بای پاس ذخیره در داخل ساختمان پایپ پای پاس       </t>
  </si>
  <si>
    <t>Supply and installation of GI Reducer, Size (3x2 inch)mmوصل کننده بوتلی نوع پولی ایتیلین</t>
  </si>
  <si>
    <t>Supply and installation of PE Female MTA adapter (90*3)   اتصال ماده گی  نوع پولی ایتلین</t>
  </si>
  <si>
    <t xml:space="preserve">Supply and installation of  Gate valve (Good Quality) Nominal Diameter = 3" for best qualityگیت وال  به قطر </t>
  </si>
  <si>
    <t xml:space="preserve">Supply and installation of Galvanized Iron Nipple 3 " diaاشتت جستی به قطر دو انج </t>
  </si>
  <si>
    <t>stone is available in Project site Patan village</t>
  </si>
  <si>
    <r>
      <t>Sub-</t>
    </r>
    <r>
      <rPr>
        <b/>
        <sz val="12"/>
        <color theme="1"/>
        <rFont val="Times New Roman"/>
        <family val="1"/>
      </rPr>
      <t>Total Cost for13number</t>
    </r>
    <r>
      <rPr>
        <b/>
        <sz val="12"/>
        <rFont val="Times New Roman"/>
        <family val="1"/>
      </rPr>
      <t xml:space="preserve"> Gate Valve  Box </t>
    </r>
  </si>
  <si>
    <t xml:space="preserve">Guard Room </t>
  </si>
  <si>
    <t xml:space="preserve">stone masonery </t>
  </si>
  <si>
    <t xml:space="preserve">Total stone masonery </t>
  </si>
  <si>
    <t xml:space="preserve"> Supply and installation of PRV40mm تهیه و نصب وال فشار شکن به کیفیت عالی   </t>
  </si>
  <si>
    <t xml:space="preserve"> Supply and installation of PRV50mm تهیه و نصب وال فشار شکن به کیفیت عالی   </t>
  </si>
  <si>
    <t xml:space="preserve"> Supply and installation of PRV32mm تهیه و نصب وال فشار شکن به کیفیت عالی   </t>
  </si>
  <si>
    <t xml:space="preserve"> Supply and installation of PRV75mm تهیه و نصب وال فشار شکن به کیفیت عالی   </t>
  </si>
  <si>
    <t>BoQ Latrine</t>
  </si>
  <si>
    <t>Excavation of foundation in land type 3-5 with its related jobs.</t>
  </si>
  <si>
    <t xml:space="preserve"> supply of stone and Stone manonry with Cement 4:1</t>
  </si>
  <si>
    <t xml:space="preserve">supply and installation  of slab with 100*100 cm size with 8 cm thickness </t>
  </si>
  <si>
    <t>Block +masonary of walls with Cement 4:1</t>
  </si>
  <si>
    <t xml:space="preserve"> Supply and installation of RCC beam for roof (12*5)*(15*6) </t>
  </si>
  <si>
    <t xml:space="preserve"> Supply and installation ofRCC beam for top of door 1.5*0.15*0.15</t>
  </si>
  <si>
    <t xml:space="preserve">Supply and installation of RCC beam 1*0.15*0.15 for cleaning monhole cover </t>
  </si>
  <si>
    <t xml:space="preserve">Morter with Mark 1:4 for stone masonry </t>
  </si>
  <si>
    <t xml:space="preserve">Morter with Mark 1:4 for block masonry </t>
  </si>
  <si>
    <t xml:space="preserve">RCC Breack 30*80 cm </t>
  </si>
  <si>
    <t>PCC Break 50*30 cm</t>
  </si>
  <si>
    <t xml:space="preserve">Ouside plaster with cement morter 1:3 </t>
  </si>
  <si>
    <t>PCC (1:2:4) in the roof,  Floor and other places with its related jobs .</t>
  </si>
  <si>
    <t>Bolder gravel  in the Floor of Corridor, Ramp and pad all around the building with its related jobs .</t>
  </si>
  <si>
    <t>Pointing work of stone masonary outside of the foundation (1:3) with its related jobs .</t>
  </si>
  <si>
    <t>Pointing work of stone masonary in side of the foundation (1:3) with its related jobs .</t>
  </si>
  <si>
    <t xml:space="preserve">Installation and prpearing steel doors and  as per drawing. </t>
  </si>
  <si>
    <t xml:space="preserve">Installation and prpearing steel Window and  as per drawing. </t>
  </si>
  <si>
    <t>Installation of fly screen with all required activities.</t>
  </si>
  <si>
    <t>Installation and perparing Steel Gate according to the drawing.</t>
  </si>
  <si>
    <t xml:space="preserve">Supply and installation 2inch P.V.C pipe class C for ventelation as per drawing. </t>
  </si>
  <si>
    <t>Supply and installation and preparing  G.I PIPE with 1 1/2"DIA as per drawing.</t>
  </si>
  <si>
    <t>Supply and installation Drine for the slab drawing size 10x10 cm</t>
  </si>
  <si>
    <t>Supply and installation soak pit cover RCC slab according drawing</t>
  </si>
  <si>
    <t xml:space="preserve">Supply and installation of  handrail as per drawing at inside of latrine(1 1/2 GI pipe with 1m length) </t>
  </si>
  <si>
    <t>Supply and installation of steel handrail as per drawing with 3 layer oil painting and all other relevant jobs</t>
  </si>
  <si>
    <t>Supply and installation Steel Signboard in the A3 size, according engineer instruction</t>
  </si>
  <si>
    <t xml:space="preserve">Site cleaning acoording project engineer instruction </t>
  </si>
  <si>
    <r>
      <t>m</t>
    </r>
    <r>
      <rPr>
        <vertAlign val="superscript"/>
        <sz val="16"/>
        <rFont val="Times New Roman"/>
        <family val="1"/>
      </rPr>
      <t>3</t>
    </r>
  </si>
  <si>
    <r>
      <t>m</t>
    </r>
    <r>
      <rPr>
        <vertAlign val="superscript"/>
        <sz val="16"/>
        <rFont val="Times New Roman"/>
        <family val="1"/>
      </rPr>
      <t>2</t>
    </r>
  </si>
  <si>
    <t>M/L</t>
  </si>
  <si>
    <t>Ea</t>
  </si>
  <si>
    <t xml:space="preserve">each </t>
  </si>
  <si>
    <r>
      <t xml:space="preserve">Supply and installation of Submersible pump with inverter, control box in stainless steel. should be equilvalent to high-quality European standards
Rated power - </t>
    </r>
    <r>
      <rPr>
        <b/>
        <sz val="10"/>
        <rFont val="Times New Roman"/>
        <family val="1"/>
      </rPr>
      <t>P2: 7.5 kW</t>
    </r>
    <r>
      <rPr>
        <sz val="10"/>
        <rFont val="Times New Roman"/>
        <family val="1"/>
      </rPr>
      <t>, Avg. water production per day:</t>
    </r>
    <r>
      <rPr>
        <b/>
        <sz val="10"/>
        <rFont val="Times New Roman"/>
        <family val="1"/>
      </rPr>
      <t xml:space="preserve"> 80.5 m³/day</t>
    </r>
    <r>
      <rPr>
        <sz val="10"/>
        <rFont val="Times New Roman"/>
        <family val="1"/>
      </rPr>
      <t xml:space="preserve">
</t>
    </r>
    <r>
      <rPr>
        <b/>
        <sz val="10"/>
        <color indexed="8"/>
        <rFont val="Times New Roman"/>
        <family val="1"/>
      </rPr>
      <t>Total head: 166.9 m , Flow rate is 10.2 m3/h,</t>
    </r>
    <r>
      <rPr>
        <sz val="10"/>
        <color indexed="8"/>
        <rFont val="Times New Roman"/>
        <family val="1"/>
      </rPr>
      <t xml:space="preserve"> Materials:, Pump: Stainless steel,</t>
    </r>
    <r>
      <rPr>
        <sz val="10"/>
        <rFont val="Times New Roman"/>
        <family val="1"/>
      </rPr>
      <t xml:space="preserve">
Eectrical data:Motor type: MS4000,Applic. motor: NEMA,Rated power - </t>
    </r>
    <r>
      <rPr>
        <b/>
        <sz val="10"/>
        <rFont val="Times New Roman"/>
        <family val="1"/>
      </rPr>
      <t>P1: 7.84 kW</t>
    </r>
    <r>
      <rPr>
        <sz val="10"/>
        <rFont val="Times New Roman"/>
        <family val="1"/>
      </rPr>
      <t xml:space="preserve">
Power (</t>
    </r>
    <r>
      <rPr>
        <b/>
        <sz val="10"/>
        <rFont val="Times New Roman"/>
        <family val="1"/>
      </rPr>
      <t>P2)</t>
    </r>
    <r>
      <rPr>
        <sz val="10"/>
        <rFont val="Times New Roman"/>
        <family val="1"/>
      </rPr>
      <t xml:space="preserve"> required by pump:</t>
    </r>
    <r>
      <rPr>
        <b/>
        <sz val="10"/>
        <rFont val="Times New Roman"/>
        <family val="1"/>
      </rPr>
      <t>7.5 kW,</t>
    </r>
    <r>
      <rPr>
        <sz val="10"/>
        <rFont val="Times New Roman"/>
        <family val="1"/>
      </rPr>
      <t xml:space="preserve"> Mains frequency: 50 Hz,Rated voltage: 3 x 220-230 V
Total water production per year: 26500 m³
Avg. water production per day: 80.5m³/day
Average water production per watt per day:6.5/Wp/day
Submersible pump system including controller with DataModule, motor and pump e equalent  to high-quality European standards سولر پمپ با کیفیت عالې  که باید معادل ستندرد ارپایی باشد </t>
    </r>
  </si>
  <si>
    <r>
      <t xml:space="preserve"> </t>
    </r>
    <r>
      <rPr>
        <b/>
        <sz val="10"/>
        <rFont val="Times New Roman"/>
        <family val="1"/>
      </rPr>
      <t xml:space="preserve">نوت </t>
    </r>
    <r>
      <rPr>
        <sz val="10"/>
        <rFont val="Times New Roman"/>
        <family val="1"/>
      </rPr>
      <t>:  سطح آبهائی زیرزمینی درین ساحه 40-50 متر نشان داده شده وعمق کلی چاه 110 درنظر گرفته شده جهت اطمینان از مقدار آبدهی  چاه الی نتیجه مؤفقانه چاه و پمپ تست آن باید که کارهای بعدی پروژه یعنی خریداری سولرپمپ، پنیل ها، ذخیره زمینی اعمار احاطه وتمدید سیستم تقسیماتی صورت نگیرد. حد اقل مقدار آبدهی چاه باید2.8  لیتر در ثانیه باشد درصورتیکه مقدار آبدهی در حین پمپ تست کمتر از مقدار یاد شده باشد ریاست آبرسانی را در جریان گذاشته ممکن که در مشخصات واتر پمپ وپنیل ها تغیر آئید ویا کدام تصمیم لازم دیگر در مورد سرنوشت پروژه اتخاذ گردد، کسنگ وفلتر آن پی وی سی  از نوع کلاس D وقطر8 ا نچ باشد.</t>
    </r>
  </si>
  <si>
    <t xml:space="preserve">Battery Deep cycle with 12V/24V (150 Am)بطر با سایل بالا  ۱۲/۲۴ ولته 150 امپیره  </t>
  </si>
  <si>
    <t xml:space="preserve">Solar panel with 250 W capacity یک تخته سولر پنل با ظرفیت 250 واته </t>
  </si>
  <si>
    <t xml:space="preserve">Join box تهیه  و نصب جاین باکس </t>
  </si>
  <si>
    <t xml:space="preserve">Socket and Switch تهیه و نصب ساکت و سیوج </t>
  </si>
  <si>
    <t xml:space="preserve">Charge controller تهیه و نصب چارچ کنترولر </t>
  </si>
  <si>
    <t xml:space="preserve"> DC Bulbs 12 V LED 5W تهیه و نصب ګروپ های برق مرده </t>
  </si>
  <si>
    <t xml:space="preserve">Cable Wires (2*6)mm2 from  solar panel to join box and to all the setwich and bulbs  تهیه و نصب لین برق با مشخصات داده شده </t>
  </si>
  <si>
    <t xml:space="preserve">carpet فرش موکیت </t>
  </si>
  <si>
    <t>N</t>
  </si>
  <si>
    <t>Supplying, installation, laying and fitting in place of High Density Polyethylene pipe (PE 100 PN 10  SDR 17), Outside Diameter: 110 mm, wall thickness6.6 mm ,weight 2.17 kg/m, Best quality.پایپ پولی ایتیلین بقطر خارجی 110 ملی  با فشارقابل برداشت 10 بار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</si>
</sst>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1" x14ac:knownFonts="1">
    <font>
      <sz val="10"/>
      <name val="Arial"/>
    </font>
    <font>
      <sz val="10"/>
      <name val="Arial"/>
      <family val="2"/>
    </font>
    <font>
      <b/>
      <sz val="12"/>
      <name val="Times New Roman"/>
      <family val="1"/>
    </font>
    <font>
      <b/>
      <sz val="14"/>
      <name val="Times New Roman"/>
      <family val="1"/>
    </font>
    <font>
      <sz val="10"/>
      <name val="Times New Roman"/>
      <family val="1"/>
    </font>
    <font>
      <b/>
      <sz val="10"/>
      <name val="Times New Roman"/>
      <family val="1"/>
    </font>
    <font>
      <b/>
      <sz val="8"/>
      <name val="Times New Roman"/>
      <family val="1"/>
    </font>
    <font>
      <vertAlign val="superscript"/>
      <sz val="10"/>
      <name val="Times New Roman"/>
      <family val="1"/>
    </font>
    <font>
      <sz val="10"/>
      <name val="Arial"/>
      <family val="2"/>
    </font>
    <font>
      <sz val="14"/>
      <name val="Times New Roman"/>
      <family val="1"/>
    </font>
    <font>
      <sz val="10"/>
      <color indexed="8"/>
      <name val="Times New Roman"/>
      <family val="1"/>
    </font>
    <font>
      <sz val="8"/>
      <name val="Arial"/>
      <family val="2"/>
    </font>
    <font>
      <b/>
      <sz val="10"/>
      <name val="Arial"/>
      <family val="2"/>
    </font>
    <font>
      <b/>
      <sz val="12"/>
      <color indexed="8"/>
      <name val="Times New Roman"/>
      <family val="1"/>
    </font>
    <font>
      <b/>
      <i/>
      <sz val="14"/>
      <name val="Arial"/>
      <family val="2"/>
    </font>
    <font>
      <vertAlign val="superscript"/>
      <sz val="10"/>
      <color indexed="8"/>
      <name val="Times New Roman"/>
      <family val="1"/>
    </font>
    <font>
      <sz val="11"/>
      <name val="Times New Roman"/>
      <family val="1"/>
    </font>
    <font>
      <b/>
      <sz val="11"/>
      <name val="Times New Roman"/>
      <family val="1"/>
    </font>
    <font>
      <sz val="12"/>
      <name val="Times New Roman"/>
      <family val="1"/>
    </font>
    <font>
      <sz val="9"/>
      <color indexed="8"/>
      <name val="Times New Roman"/>
      <family val="1"/>
    </font>
    <font>
      <sz val="12"/>
      <color indexed="8"/>
      <name val="Times New Roman"/>
      <family val="1"/>
    </font>
    <font>
      <sz val="10"/>
      <color theme="1"/>
      <name val="Times New Roman"/>
      <family val="1"/>
    </font>
    <font>
      <b/>
      <sz val="14"/>
      <color theme="1"/>
      <name val="Calibri"/>
      <family val="1"/>
      <scheme val="minor"/>
    </font>
    <font>
      <sz val="8"/>
      <name val="Times New Roman"/>
      <family val="1"/>
    </font>
    <font>
      <b/>
      <sz val="10"/>
      <color indexed="8"/>
      <name val="Times New Roman"/>
      <family val="1"/>
    </font>
    <font>
      <b/>
      <sz val="11"/>
      <color theme="1"/>
      <name val="Calibri"/>
      <family val="2"/>
      <scheme val="minor"/>
    </font>
    <font>
      <sz val="10"/>
      <color theme="1"/>
      <name val="Arial"/>
      <family val="2"/>
    </font>
    <font>
      <b/>
      <sz val="9"/>
      <name val="Arial"/>
      <family val="2"/>
    </font>
    <font>
      <sz val="11"/>
      <color theme="1"/>
      <name val="Times New Roman"/>
      <family val="1"/>
    </font>
    <font>
      <b/>
      <sz val="14"/>
      <name val="Arial"/>
      <family val="2"/>
    </font>
    <font>
      <b/>
      <sz val="12"/>
      <name val="Arial"/>
      <family val="2"/>
    </font>
    <font>
      <sz val="11"/>
      <color theme="1"/>
      <name val="Calibri"/>
      <family val="2"/>
    </font>
    <font>
      <b/>
      <sz val="11"/>
      <color theme="1"/>
      <name val="Arial"/>
      <family val="2"/>
    </font>
    <font>
      <sz val="11"/>
      <color theme="1"/>
      <name val="Arial"/>
      <family val="2"/>
    </font>
    <font>
      <vertAlign val="superscript"/>
      <sz val="11"/>
      <color indexed="8"/>
      <name val="Times New Roman"/>
      <family val="1"/>
    </font>
    <font>
      <b/>
      <sz val="12"/>
      <color theme="1"/>
      <name val="Times New Roman"/>
      <family val="1"/>
    </font>
    <font>
      <b/>
      <sz val="12"/>
      <color theme="1"/>
      <name val="Arial"/>
      <family val="2"/>
    </font>
    <font>
      <sz val="11"/>
      <color rgb="FFFF0000"/>
      <name val="Times New Roman"/>
      <family val="1"/>
    </font>
    <font>
      <sz val="12"/>
      <color theme="1"/>
      <name val="Arial"/>
      <family val="2"/>
    </font>
    <font>
      <sz val="12"/>
      <color theme="1"/>
      <name val="Times New Roman"/>
      <family val="1"/>
    </font>
    <font>
      <vertAlign val="superscript"/>
      <sz val="16"/>
      <name val="Times New Roman"/>
      <family val="1"/>
    </font>
  </fonts>
  <fills count="22">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00B0F0"/>
        <bgColor indexed="64"/>
      </patternFill>
    </fill>
    <fill>
      <patternFill patternType="solid">
        <fgColor theme="3" tint="0.599993896298104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rgb="FFFF000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00B050"/>
        <bgColor indexed="64"/>
      </patternFill>
    </fill>
    <fill>
      <patternFill patternType="solid">
        <fgColor theme="2" tint="-0.249977111117893"/>
        <bgColor indexed="64"/>
      </patternFill>
    </fill>
    <fill>
      <patternFill patternType="solid">
        <fgColor theme="6" tint="-0.249977111117893"/>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92D050"/>
        <bgColor indexed="64"/>
      </patternFill>
    </fill>
  </fills>
  <borders count="46">
    <border>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double">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style="medium">
        <color indexed="64"/>
      </left>
      <right/>
      <top style="double">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thin">
        <color indexed="64"/>
      </left>
      <right style="double">
        <color indexed="64"/>
      </right>
      <top style="thin">
        <color indexed="64"/>
      </top>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indexed="64"/>
      </left>
      <right/>
      <top style="double">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6">
    <xf numFmtId="0" fontId="0" fillId="0" borderId="0"/>
    <xf numFmtId="0" fontId="1" fillId="0" borderId="0"/>
    <xf numFmtId="0" fontId="8" fillId="0" borderId="0"/>
    <xf numFmtId="0" fontId="1" fillId="0" borderId="0"/>
    <xf numFmtId="0" fontId="1" fillId="0" borderId="0"/>
    <xf numFmtId="0" fontId="1" fillId="0" borderId="0"/>
  </cellStyleXfs>
  <cellXfs count="324">
    <xf numFmtId="0" fontId="0" fillId="0" borderId="0" xfId="0"/>
    <xf numFmtId="0" fontId="4" fillId="0" borderId="0" xfId="0" applyFont="1" applyAlignment="1">
      <alignment horizontal="center"/>
    </xf>
    <xf numFmtId="0" fontId="4" fillId="0" borderId="0" xfId="0" applyFont="1"/>
    <xf numFmtId="0" fontId="4" fillId="0" borderId="1" xfId="0" applyFont="1" applyBorder="1" applyAlignment="1">
      <alignment horizontal="center" vertical="center"/>
    </xf>
    <xf numFmtId="0" fontId="4" fillId="0" borderId="1" xfId="0" applyFont="1" applyBorder="1" applyAlignment="1">
      <alignment vertical="center"/>
    </xf>
    <xf numFmtId="0" fontId="4" fillId="3" borderId="0" xfId="0" applyFont="1" applyFill="1"/>
    <xf numFmtId="0" fontId="4" fillId="3" borderId="2" xfId="0" applyFont="1" applyFill="1" applyBorder="1" applyAlignment="1">
      <alignment horizontal="center" vertical="center"/>
    </xf>
    <xf numFmtId="0" fontId="4" fillId="0" borderId="0" xfId="0" applyFont="1" applyAlignment="1">
      <alignment vertical="center" wrapText="1"/>
    </xf>
    <xf numFmtId="0" fontId="4" fillId="3" borderId="0" xfId="0" applyFont="1" applyFill="1" applyAlignment="1">
      <alignment vertical="center" wrapText="1"/>
    </xf>
    <xf numFmtId="0" fontId="0" fillId="4" borderId="0" xfId="0" applyFill="1"/>
    <xf numFmtId="0" fontId="14" fillId="5" borderId="5" xfId="0" applyFont="1" applyFill="1" applyBorder="1" applyAlignment="1">
      <alignment vertical="center" wrapText="1"/>
    </xf>
    <xf numFmtId="0" fontId="2" fillId="5" borderId="6" xfId="0" applyFont="1" applyFill="1" applyBorder="1" applyAlignment="1">
      <alignment horizontal="center" vertical="center"/>
    </xf>
    <xf numFmtId="0" fontId="2" fillId="5" borderId="7" xfId="0" applyFont="1" applyFill="1" applyBorder="1" applyAlignment="1">
      <alignment horizontal="center" vertical="center"/>
    </xf>
    <xf numFmtId="2" fontId="4" fillId="0" borderId="2" xfId="0" applyNumberFormat="1" applyFont="1" applyBorder="1" applyAlignment="1">
      <alignment horizontal="center"/>
    </xf>
    <xf numFmtId="3" fontId="3" fillId="2" borderId="8" xfId="0" applyNumberFormat="1" applyFont="1" applyFill="1" applyBorder="1" applyAlignment="1">
      <alignment horizontal="center" vertical="center"/>
    </xf>
    <xf numFmtId="0" fontId="4" fillId="6" borderId="0" xfId="0" applyFont="1" applyFill="1"/>
    <xf numFmtId="3" fontId="9" fillId="5" borderId="2" xfId="0" applyNumberFormat="1" applyFont="1" applyFill="1" applyBorder="1" applyAlignment="1">
      <alignment horizontal="center" vertical="center" wrapText="1"/>
    </xf>
    <xf numFmtId="0" fontId="2" fillId="5" borderId="9" xfId="0" applyFont="1" applyFill="1" applyBorder="1" applyAlignment="1">
      <alignment vertical="center"/>
    </xf>
    <xf numFmtId="0" fontId="4" fillId="7" borderId="0" xfId="0" applyFont="1" applyFill="1"/>
    <xf numFmtId="0" fontId="4" fillId="8" borderId="0" xfId="0" applyFont="1" applyFill="1"/>
    <xf numFmtId="0" fontId="0" fillId="9" borderId="0" xfId="0" applyFill="1"/>
    <xf numFmtId="0" fontId="0" fillId="6" borderId="0" xfId="0" applyFill="1"/>
    <xf numFmtId="0" fontId="10" fillId="3" borderId="2" xfId="0" applyFont="1" applyFill="1" applyBorder="1" applyAlignment="1">
      <alignment horizontal="center" vertical="center" wrapText="1"/>
    </xf>
    <xf numFmtId="3" fontId="9" fillId="3" borderId="2" xfId="0" applyNumberFormat="1" applyFont="1" applyFill="1" applyBorder="1" applyAlignment="1">
      <alignment horizontal="center" vertical="center" wrapText="1"/>
    </xf>
    <xf numFmtId="3" fontId="9" fillId="10" borderId="2" xfId="0" applyNumberFormat="1" applyFont="1" applyFill="1" applyBorder="1" applyAlignment="1">
      <alignment horizontal="center" vertical="center" wrapText="1"/>
    </xf>
    <xf numFmtId="0" fontId="1" fillId="0" borderId="0" xfId="0" applyFont="1"/>
    <xf numFmtId="0" fontId="1" fillId="0" borderId="0" xfId="0" applyFont="1" applyAlignment="1">
      <alignment wrapText="1"/>
    </xf>
    <xf numFmtId="3" fontId="2" fillId="10" borderId="11" xfId="0" applyNumberFormat="1" applyFont="1" applyFill="1" applyBorder="1" applyAlignment="1">
      <alignment horizontal="left" vertical="center" wrapText="1"/>
    </xf>
    <xf numFmtId="0" fontId="2" fillId="3" borderId="0" xfId="0" applyFont="1" applyFill="1" applyAlignment="1">
      <alignment horizontal="left" vertical="center"/>
    </xf>
    <xf numFmtId="164" fontId="5" fillId="3" borderId="0" xfId="0" applyNumberFormat="1" applyFont="1" applyFill="1" applyAlignment="1">
      <alignment horizontal="center" vertical="center"/>
    </xf>
    <xf numFmtId="1" fontId="5" fillId="3" borderId="0" xfId="0" applyNumberFormat="1" applyFont="1" applyFill="1" applyAlignment="1">
      <alignment horizontal="center" vertical="center"/>
    </xf>
    <xf numFmtId="0" fontId="18" fillId="3" borderId="0" xfId="0" applyFont="1" applyFill="1" applyAlignment="1">
      <alignment vertical="center"/>
    </xf>
    <xf numFmtId="0" fontId="18" fillId="3" borderId="0" xfId="0" applyFont="1" applyFill="1"/>
    <xf numFmtId="1" fontId="18" fillId="3" borderId="0" xfId="0" applyNumberFormat="1" applyFont="1" applyFill="1"/>
    <xf numFmtId="3" fontId="3" fillId="10" borderId="2" xfId="0" applyNumberFormat="1" applyFont="1" applyFill="1" applyBorder="1" applyAlignment="1">
      <alignment horizontal="center" vertical="center" wrapText="1"/>
    </xf>
    <xf numFmtId="0" fontId="4" fillId="10" borderId="0" xfId="0" applyFont="1" applyFill="1"/>
    <xf numFmtId="0" fontId="3" fillId="10" borderId="12" xfId="0" applyFont="1" applyFill="1" applyBorder="1" applyAlignment="1">
      <alignment horizontal="center" vertical="center"/>
    </xf>
    <xf numFmtId="0" fontId="9" fillId="10" borderId="12" xfId="0" applyFont="1" applyFill="1" applyBorder="1" applyAlignment="1">
      <alignment horizontal="center" vertical="center"/>
    </xf>
    <xf numFmtId="0" fontId="5" fillId="10" borderId="0" xfId="0" applyFont="1" applyFill="1"/>
    <xf numFmtId="0" fontId="10" fillId="10" borderId="13" xfId="0" applyFont="1" applyFill="1" applyBorder="1" applyAlignment="1">
      <alignment horizontal="center" vertical="center" wrapText="1"/>
    </xf>
    <xf numFmtId="3" fontId="2" fillId="10" borderId="11" xfId="0" applyNumberFormat="1" applyFont="1" applyFill="1" applyBorder="1" applyAlignment="1">
      <alignment horizontal="center" vertical="center" wrapText="1"/>
    </xf>
    <xf numFmtId="3" fontId="2" fillId="10" borderId="2" xfId="0" applyNumberFormat="1" applyFont="1" applyFill="1" applyBorder="1" applyAlignment="1">
      <alignment horizontal="left" vertical="center" wrapText="1"/>
    </xf>
    <xf numFmtId="0" fontId="10" fillId="3" borderId="13" xfId="0" applyFont="1" applyFill="1" applyBorder="1" applyAlignment="1">
      <alignment horizontal="center" vertical="center" wrapText="1"/>
    </xf>
    <xf numFmtId="0" fontId="4" fillId="3" borderId="13" xfId="0" applyFont="1" applyFill="1" applyBorder="1" applyAlignment="1">
      <alignment horizontal="center" vertical="center"/>
    </xf>
    <xf numFmtId="3" fontId="16" fillId="3" borderId="14" xfId="0" applyNumberFormat="1" applyFont="1" applyFill="1" applyBorder="1" applyAlignment="1">
      <alignment horizontal="center" vertical="center" wrapText="1"/>
    </xf>
    <xf numFmtId="3" fontId="2" fillId="10" borderId="15" xfId="0" applyNumberFormat="1" applyFont="1" applyFill="1" applyBorder="1" applyAlignment="1">
      <alignment horizontal="left" vertical="center" wrapText="1"/>
    </xf>
    <xf numFmtId="3" fontId="3" fillId="10" borderId="13" xfId="0" applyNumberFormat="1" applyFont="1" applyFill="1" applyBorder="1" applyAlignment="1">
      <alignment horizontal="center" vertical="center" wrapText="1"/>
    </xf>
    <xf numFmtId="0" fontId="6"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2" fillId="5" borderId="15" xfId="0" applyFont="1" applyFill="1" applyBorder="1" applyAlignment="1">
      <alignment vertical="center"/>
    </xf>
    <xf numFmtId="3" fontId="2" fillId="10" borderId="19" xfId="0" applyNumberFormat="1" applyFont="1" applyFill="1" applyBorder="1" applyAlignment="1">
      <alignment horizontal="left" vertical="center" wrapText="1"/>
    </xf>
    <xf numFmtId="3" fontId="9" fillId="10" borderId="20" xfId="0" applyNumberFormat="1" applyFont="1" applyFill="1" applyBorder="1" applyAlignment="1">
      <alignment horizontal="center" vertical="center" wrapText="1"/>
    </xf>
    <xf numFmtId="0" fontId="1" fillId="4" borderId="0" xfId="0" applyFont="1" applyFill="1"/>
    <xf numFmtId="0" fontId="2" fillId="5" borderId="40" xfId="0" applyFont="1" applyFill="1" applyBorder="1" applyAlignment="1">
      <alignment horizontal="center" vertical="center"/>
    </xf>
    <xf numFmtId="2" fontId="23" fillId="0" borderId="2" xfId="0" applyNumberFormat="1" applyFont="1" applyBorder="1" applyAlignment="1">
      <alignment horizontal="center" wrapText="1"/>
    </xf>
    <xf numFmtId="0" fontId="5" fillId="0" borderId="2" xfId="0" applyFont="1" applyBorder="1" applyAlignment="1">
      <alignment vertical="center"/>
    </xf>
    <xf numFmtId="0" fontId="28" fillId="0" borderId="0" xfId="1" applyFont="1"/>
    <xf numFmtId="0" fontId="29" fillId="0" borderId="0" xfId="1" applyFont="1"/>
    <xf numFmtId="0" fontId="12" fillId="0" borderId="0" xfId="1" applyFont="1"/>
    <xf numFmtId="0" fontId="1" fillId="0" borderId="0" xfId="1"/>
    <xf numFmtId="0" fontId="1" fillId="0" borderId="0" xfId="1" applyAlignment="1">
      <alignment horizontal="center" vertical="center"/>
    </xf>
    <xf numFmtId="0" fontId="30" fillId="0" borderId="0" xfId="1" applyFont="1"/>
    <xf numFmtId="0" fontId="12" fillId="0" borderId="0" xfId="1" applyFont="1" applyAlignment="1">
      <alignment vertical="center"/>
    </xf>
    <xf numFmtId="0" fontId="30" fillId="0" borderId="0" xfId="1" applyFont="1" applyAlignment="1">
      <alignment vertical="center"/>
    </xf>
    <xf numFmtId="0" fontId="28" fillId="0" borderId="0" xfId="1" applyFont="1" applyAlignment="1">
      <alignment wrapText="1"/>
    </xf>
    <xf numFmtId="0" fontId="12" fillId="0" borderId="41" xfId="1" applyFont="1" applyBorder="1" applyAlignment="1">
      <alignment horizontal="center" vertical="center" wrapText="1"/>
    </xf>
    <xf numFmtId="0" fontId="12" fillId="0" borderId="42" xfId="1" applyFont="1" applyBorder="1" applyAlignment="1">
      <alignment horizontal="center" vertical="center" wrapText="1"/>
    </xf>
    <xf numFmtId="0" fontId="12" fillId="0" borderId="43" xfId="1" applyFont="1" applyBorder="1" applyAlignment="1">
      <alignment horizontal="center" vertical="center" wrapText="1"/>
    </xf>
    <xf numFmtId="0" fontId="12" fillId="0" borderId="44" xfId="1" applyFont="1" applyBorder="1" applyAlignment="1">
      <alignment horizontal="center" vertical="center" wrapText="1"/>
    </xf>
    <xf numFmtId="0" fontId="0" fillId="12" borderId="2" xfId="0" applyFill="1" applyBorder="1"/>
    <xf numFmtId="0" fontId="0" fillId="12" borderId="2" xfId="0" applyFill="1" applyBorder="1" applyAlignment="1">
      <alignment wrapText="1"/>
    </xf>
    <xf numFmtId="0" fontId="31" fillId="12" borderId="2" xfId="0" applyFont="1" applyFill="1" applyBorder="1" applyAlignment="1">
      <alignment horizontal="center"/>
    </xf>
    <xf numFmtId="0" fontId="31" fillId="12" borderId="2" xfId="0" applyFont="1" applyFill="1" applyBorder="1" applyAlignment="1">
      <alignment horizontal="center" wrapText="1"/>
    </xf>
    <xf numFmtId="0" fontId="25" fillId="13" borderId="2" xfId="0" applyFont="1" applyFill="1" applyBorder="1" applyAlignment="1">
      <alignment wrapText="1"/>
    </xf>
    <xf numFmtId="0" fontId="28" fillId="14" borderId="2" xfId="1" applyFont="1" applyFill="1" applyBorder="1"/>
    <xf numFmtId="0" fontId="28" fillId="0" borderId="2" xfId="1" applyFont="1" applyBorder="1"/>
    <xf numFmtId="0" fontId="0" fillId="0" borderId="2" xfId="0" applyBorder="1"/>
    <xf numFmtId="0" fontId="33" fillId="8" borderId="2" xfId="1" applyFont="1" applyFill="1" applyBorder="1" applyAlignment="1">
      <alignment horizontal="center" vertical="center"/>
    </xf>
    <xf numFmtId="0" fontId="33" fillId="8" borderId="2" xfId="1" applyFont="1" applyFill="1" applyBorder="1" applyAlignment="1">
      <alignment vertical="center" wrapText="1"/>
    </xf>
    <xf numFmtId="0" fontId="33" fillId="8" borderId="2" xfId="1" applyFont="1" applyFill="1" applyBorder="1" applyAlignment="1">
      <alignment horizontal="center" vertical="center" wrapText="1"/>
    </xf>
    <xf numFmtId="0" fontId="26" fillId="8" borderId="2" xfId="1" applyFont="1" applyFill="1" applyBorder="1" applyAlignment="1">
      <alignment horizontal="center" vertical="center" wrapText="1"/>
    </xf>
    <xf numFmtId="0" fontId="28" fillId="8" borderId="2" xfId="1" applyFont="1" applyFill="1" applyBorder="1"/>
    <xf numFmtId="0" fontId="0" fillId="12" borderId="32" xfId="0" applyFill="1" applyBorder="1"/>
    <xf numFmtId="0" fontId="35" fillId="8" borderId="2" xfId="1" applyFont="1" applyFill="1" applyBorder="1"/>
    <xf numFmtId="0" fontId="25" fillId="15" borderId="2" xfId="0" applyFont="1" applyFill="1" applyBorder="1"/>
    <xf numFmtId="0" fontId="33" fillId="8" borderId="2" xfId="1" applyFont="1" applyFill="1" applyBorder="1" applyAlignment="1">
      <alignment horizontal="left" vertical="center" wrapText="1"/>
    </xf>
    <xf numFmtId="0" fontId="33" fillId="8" borderId="13" xfId="1" applyFont="1" applyFill="1" applyBorder="1" applyAlignment="1">
      <alignment vertical="center" wrapText="1"/>
    </xf>
    <xf numFmtId="0" fontId="26" fillId="4" borderId="2" xfId="1" applyFont="1" applyFill="1" applyBorder="1" applyAlignment="1">
      <alignment horizontal="center" vertical="center" wrapText="1"/>
    </xf>
    <xf numFmtId="0" fontId="33" fillId="8" borderId="20" xfId="1" applyFont="1" applyFill="1" applyBorder="1" applyAlignment="1">
      <alignment vertical="center" wrapText="1"/>
    </xf>
    <xf numFmtId="0" fontId="33" fillId="8" borderId="17" xfId="1" applyFont="1" applyFill="1" applyBorder="1" applyAlignment="1">
      <alignment vertical="center" wrapText="1"/>
    </xf>
    <xf numFmtId="0" fontId="33" fillId="0" borderId="2" xfId="1" applyFont="1" applyBorder="1" applyAlignment="1">
      <alignment horizontal="center" vertical="center"/>
    </xf>
    <xf numFmtId="0" fontId="33" fillId="0" borderId="2" xfId="1" applyFont="1" applyBorder="1" applyAlignment="1">
      <alignment horizontal="left" vertical="center" wrapText="1"/>
    </xf>
    <xf numFmtId="0" fontId="33" fillId="0" borderId="2" xfId="1" applyFont="1" applyBorder="1" applyAlignment="1">
      <alignment horizontal="center" vertical="center" wrapText="1"/>
    </xf>
    <xf numFmtId="0" fontId="33" fillId="16" borderId="2" xfId="1" applyFont="1" applyFill="1" applyBorder="1" applyAlignment="1">
      <alignment horizontal="center" vertical="center" wrapText="1"/>
    </xf>
    <xf numFmtId="0" fontId="33" fillId="0" borderId="17" xfId="1" applyFont="1" applyBorder="1" applyAlignment="1">
      <alignment horizontal="center" vertical="center" wrapText="1"/>
    </xf>
    <xf numFmtId="0" fontId="26" fillId="0" borderId="2" xfId="1" applyFont="1" applyBorder="1" applyAlignment="1">
      <alignment horizontal="center" vertical="center" wrapText="1"/>
    </xf>
    <xf numFmtId="0" fontId="26" fillId="0" borderId="2" xfId="1" quotePrefix="1" applyFont="1" applyBorder="1" applyAlignment="1">
      <alignment horizontal="center" vertical="center" wrapText="1"/>
    </xf>
    <xf numFmtId="0" fontId="12" fillId="0" borderId="31" xfId="1" applyFont="1" applyBorder="1" applyAlignment="1">
      <alignment horizontal="center" vertical="center" wrapText="1"/>
    </xf>
    <xf numFmtId="0" fontId="26" fillId="0" borderId="32" xfId="1" applyFont="1" applyBorder="1" applyAlignment="1">
      <alignment horizontal="center" vertical="center" wrapText="1"/>
    </xf>
    <xf numFmtId="0" fontId="28" fillId="0" borderId="4" xfId="1" applyFont="1" applyBorder="1"/>
    <xf numFmtId="0" fontId="35" fillId="0" borderId="4" xfId="1" applyFont="1" applyBorder="1"/>
    <xf numFmtId="0" fontId="33" fillId="16" borderId="32" xfId="1" applyFont="1" applyFill="1" applyBorder="1" applyAlignment="1">
      <alignment horizontal="center" vertical="center" wrapText="1"/>
    </xf>
    <xf numFmtId="0" fontId="33" fillId="17" borderId="32" xfId="1" applyFont="1" applyFill="1" applyBorder="1" applyAlignment="1">
      <alignment horizontal="center" vertical="center" wrapText="1"/>
    </xf>
    <xf numFmtId="0" fontId="33" fillId="0" borderId="32" xfId="1" applyFont="1" applyBorder="1" applyAlignment="1">
      <alignment horizontal="center" vertical="center" wrapText="1"/>
    </xf>
    <xf numFmtId="0" fontId="33" fillId="0" borderId="45" xfId="1" applyFont="1" applyBorder="1" applyAlignment="1">
      <alignment vertical="center"/>
    </xf>
    <xf numFmtId="0" fontId="33" fillId="0" borderId="16" xfId="1" applyFont="1" applyBorder="1" applyAlignment="1">
      <alignment vertical="center"/>
    </xf>
    <xf numFmtId="0" fontId="33" fillId="0" borderId="10" xfId="1" applyFont="1" applyBorder="1" applyAlignment="1">
      <alignment vertical="center"/>
    </xf>
    <xf numFmtId="0" fontId="35" fillId="0" borderId="2" xfId="1" applyFont="1" applyBorder="1"/>
    <xf numFmtId="0" fontId="26" fillId="8" borderId="2" xfId="1" quotePrefix="1" applyFont="1" applyFill="1" applyBorder="1" applyAlignment="1">
      <alignment horizontal="center" vertical="center" wrapText="1"/>
    </xf>
    <xf numFmtId="0" fontId="36" fillId="14" borderId="2" xfId="1" applyFont="1" applyFill="1" applyBorder="1" applyAlignment="1">
      <alignment horizontal="center" vertical="center"/>
    </xf>
    <xf numFmtId="0" fontId="36" fillId="14" borderId="2" xfId="1" applyFont="1" applyFill="1" applyBorder="1" applyAlignment="1">
      <alignment horizontal="center" vertical="center" wrapText="1"/>
    </xf>
    <xf numFmtId="0" fontId="33" fillId="17" borderId="2" xfId="1" applyFont="1" applyFill="1" applyBorder="1" applyAlignment="1">
      <alignment horizontal="center" vertical="center" wrapText="1"/>
    </xf>
    <xf numFmtId="0" fontId="35" fillId="14" borderId="2" xfId="1" applyFont="1" applyFill="1" applyBorder="1"/>
    <xf numFmtId="0" fontId="1" fillId="0" borderId="2" xfId="1" applyBorder="1"/>
    <xf numFmtId="0" fontId="26" fillId="6" borderId="2" xfId="1" applyFont="1" applyFill="1" applyBorder="1" applyAlignment="1">
      <alignment horizontal="center" vertical="center" wrapText="1"/>
    </xf>
    <xf numFmtId="0" fontId="32" fillId="18" borderId="2" xfId="1" applyFont="1" applyFill="1" applyBorder="1" applyAlignment="1">
      <alignment vertical="center"/>
    </xf>
    <xf numFmtId="0" fontId="32" fillId="18" borderId="2" xfId="1" applyFont="1" applyFill="1" applyBorder="1" applyAlignment="1">
      <alignment horizontal="left" vertical="center"/>
    </xf>
    <xf numFmtId="0" fontId="33" fillId="4" borderId="2" xfId="1" applyFont="1" applyFill="1" applyBorder="1" applyAlignment="1">
      <alignment horizontal="center" vertical="center"/>
    </xf>
    <xf numFmtId="0" fontId="33" fillId="4" borderId="2" xfId="1" applyFont="1" applyFill="1" applyBorder="1" applyAlignment="1">
      <alignment horizontal="left" vertical="center" wrapText="1"/>
    </xf>
    <xf numFmtId="0" fontId="33" fillId="4" borderId="2" xfId="1" applyFont="1" applyFill="1" applyBorder="1" applyAlignment="1">
      <alignment horizontal="center" vertical="center" wrapText="1"/>
    </xf>
    <xf numFmtId="0" fontId="26" fillId="19" borderId="2" xfId="1" applyFont="1" applyFill="1" applyBorder="1" applyAlignment="1">
      <alignment horizontal="center" vertical="center" wrapText="1"/>
    </xf>
    <xf numFmtId="0" fontId="33" fillId="20" borderId="2" xfId="1" applyFont="1" applyFill="1" applyBorder="1" applyAlignment="1">
      <alignment horizontal="left" vertical="center" wrapText="1"/>
    </xf>
    <xf numFmtId="0" fontId="33" fillId="20" borderId="2" xfId="1" applyFont="1" applyFill="1" applyBorder="1" applyAlignment="1">
      <alignment horizontal="center" vertical="center" wrapText="1"/>
    </xf>
    <xf numFmtId="0" fontId="37" fillId="0" borderId="0" xfId="1" applyFont="1"/>
    <xf numFmtId="0" fontId="39" fillId="0" borderId="0" xfId="1" applyFont="1"/>
    <xf numFmtId="3" fontId="2" fillId="5" borderId="11" xfId="0" applyNumberFormat="1" applyFont="1" applyFill="1" applyBorder="1" applyAlignment="1">
      <alignment horizontal="left" vertical="center" wrapText="1"/>
    </xf>
    <xf numFmtId="0" fontId="36" fillId="4" borderId="2" xfId="1" applyFont="1" applyFill="1" applyBorder="1" applyAlignment="1">
      <alignment horizontal="center" vertical="center"/>
    </xf>
    <xf numFmtId="0" fontId="36" fillId="4" borderId="2" xfId="1" applyFont="1" applyFill="1" applyBorder="1" applyAlignment="1">
      <alignment horizontal="center" vertical="center" wrapText="1"/>
    </xf>
    <xf numFmtId="0" fontId="28" fillId="4" borderId="0" xfId="1" applyFont="1" applyFill="1"/>
    <xf numFmtId="0" fontId="33" fillId="4" borderId="2" xfId="1" applyFont="1" applyFill="1" applyBorder="1" applyAlignment="1">
      <alignment vertical="center" wrapText="1"/>
    </xf>
    <xf numFmtId="0" fontId="32" fillId="21" borderId="2" xfId="1" applyFont="1" applyFill="1" applyBorder="1" applyAlignment="1">
      <alignment horizontal="center" vertical="center" wrapText="1"/>
    </xf>
    <xf numFmtId="0" fontId="33" fillId="3" borderId="2" xfId="1" applyFont="1" applyFill="1" applyBorder="1" applyAlignment="1">
      <alignment horizontal="center" vertical="center" wrapText="1"/>
    </xf>
    <xf numFmtId="0" fontId="33" fillId="3" borderId="2" xfId="1" applyFont="1" applyFill="1" applyBorder="1" applyAlignment="1">
      <alignment horizontal="left" vertical="center" wrapText="1"/>
    </xf>
    <xf numFmtId="0" fontId="28" fillId="3" borderId="0" xfId="1" applyFont="1" applyFill="1"/>
    <xf numFmtId="0" fontId="32" fillId="3" borderId="2" xfId="1" applyFont="1" applyFill="1" applyBorder="1" applyAlignment="1">
      <alignment horizontal="center" vertical="center" wrapText="1"/>
    </xf>
    <xf numFmtId="0" fontId="33" fillId="3" borderId="2" xfId="1" applyFont="1" applyFill="1" applyBorder="1" applyAlignment="1">
      <alignment vertical="center" wrapText="1"/>
    </xf>
    <xf numFmtId="0" fontId="32" fillId="4" borderId="2" xfId="1" applyFont="1" applyFill="1" applyBorder="1" applyAlignment="1">
      <alignment horizontal="center" vertical="center" wrapText="1"/>
    </xf>
    <xf numFmtId="0" fontId="32" fillId="6" borderId="2" xfId="1" applyFont="1" applyFill="1" applyBorder="1" applyAlignment="1">
      <alignment horizontal="center" vertical="center" wrapText="1"/>
    </xf>
    <xf numFmtId="0" fontId="28" fillId="4" borderId="2" xfId="1" applyFont="1" applyFill="1" applyBorder="1"/>
    <xf numFmtId="0" fontId="35" fillId="4" borderId="2" xfId="1" applyFont="1" applyFill="1" applyBorder="1"/>
    <xf numFmtId="0" fontId="4" fillId="3" borderId="2" xfId="0" applyFont="1" applyFill="1" applyBorder="1" applyAlignment="1">
      <alignment vertical="center" wrapText="1"/>
    </xf>
    <xf numFmtId="0" fontId="4" fillId="3" borderId="2"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2" xfId="0" applyFont="1" applyFill="1" applyBorder="1" applyAlignment="1">
      <alignment wrapText="1"/>
    </xf>
    <xf numFmtId="0" fontId="19" fillId="3" borderId="2" xfId="0" applyFont="1" applyFill="1" applyBorder="1" applyAlignment="1">
      <alignment horizontal="center" wrapText="1"/>
    </xf>
    <xf numFmtId="0" fontId="19" fillId="3" borderId="0" xfId="0" applyFont="1" applyFill="1" applyAlignment="1">
      <alignment wrapText="1"/>
    </xf>
    <xf numFmtId="2" fontId="21" fillId="3" borderId="2" xfId="0" applyNumberFormat="1" applyFont="1" applyFill="1" applyBorder="1" applyAlignment="1">
      <alignment horizontal="center" vertical="center"/>
    </xf>
    <xf numFmtId="4" fontId="4" fillId="3" borderId="2" xfId="0" applyNumberFormat="1" applyFont="1" applyFill="1" applyBorder="1" applyAlignment="1">
      <alignment horizontal="center" vertical="center" wrapText="1"/>
    </xf>
    <xf numFmtId="3" fontId="4" fillId="3" borderId="2" xfId="0" applyNumberFormat="1" applyFont="1" applyFill="1" applyBorder="1" applyAlignment="1">
      <alignment horizontal="center" vertical="center" wrapText="1"/>
    </xf>
    <xf numFmtId="0" fontId="10" fillId="3" borderId="17" xfId="0" applyFont="1" applyFill="1" applyBorder="1" applyAlignment="1">
      <alignment horizontal="center" vertical="center" wrapText="1"/>
    </xf>
    <xf numFmtId="2" fontId="4" fillId="3" borderId="2" xfId="0" applyNumberFormat="1" applyFont="1" applyFill="1" applyBorder="1" applyAlignment="1">
      <alignment horizontal="center"/>
    </xf>
    <xf numFmtId="0" fontId="10" fillId="3" borderId="2" xfId="0" applyFont="1" applyFill="1" applyBorder="1" applyAlignment="1">
      <alignment wrapText="1"/>
    </xf>
    <xf numFmtId="0" fontId="10" fillId="3" borderId="2" xfId="0" applyFont="1" applyFill="1" applyBorder="1" applyAlignment="1">
      <alignment horizontal="center" wrapText="1"/>
    </xf>
    <xf numFmtId="0" fontId="10" fillId="3" borderId="0" xfId="0" applyFont="1" applyFill="1" applyAlignment="1">
      <alignment wrapText="1"/>
    </xf>
    <xf numFmtId="0" fontId="19" fillId="3" borderId="2" xfId="0" applyFont="1" applyFill="1" applyBorder="1" applyAlignment="1">
      <alignment horizontal="left" vertical="center" wrapText="1"/>
    </xf>
    <xf numFmtId="0" fontId="4" fillId="3" borderId="13" xfId="0" applyFont="1" applyFill="1" applyBorder="1" applyAlignment="1">
      <alignment vertical="center" wrapText="1"/>
    </xf>
    <xf numFmtId="0" fontId="4" fillId="3" borderId="17" xfId="0" applyFont="1" applyFill="1" applyBorder="1" applyAlignment="1">
      <alignment horizontal="center" vertical="center"/>
    </xf>
    <xf numFmtId="3" fontId="4" fillId="3" borderId="17" xfId="3" applyNumberFormat="1" applyFont="1" applyFill="1" applyBorder="1" applyAlignment="1">
      <alignment horizontal="center" vertical="center"/>
    </xf>
    <xf numFmtId="1" fontId="10" fillId="3" borderId="17" xfId="0" applyNumberFormat="1"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vertical="center" wrapText="1"/>
    </xf>
    <xf numFmtId="0" fontId="4" fillId="3" borderId="22" xfId="0" applyFont="1" applyFill="1" applyBorder="1" applyAlignment="1">
      <alignment horizontal="center" vertical="center" wrapText="1"/>
    </xf>
    <xf numFmtId="3" fontId="4" fillId="3" borderId="22" xfId="0" applyNumberFormat="1" applyFont="1" applyFill="1" applyBorder="1" applyAlignment="1">
      <alignment horizontal="center" vertical="center" wrapText="1"/>
    </xf>
    <xf numFmtId="0" fontId="4" fillId="3" borderId="13" xfId="0" applyFont="1" applyFill="1" applyBorder="1" applyAlignment="1">
      <alignment horizontal="center" vertical="center" wrapText="1"/>
    </xf>
    <xf numFmtId="3" fontId="4" fillId="3" borderId="13" xfId="0" applyNumberFormat="1" applyFont="1" applyFill="1" applyBorder="1" applyAlignment="1">
      <alignment horizontal="center" vertical="center" wrapText="1"/>
    </xf>
    <xf numFmtId="1" fontId="4" fillId="3" borderId="2" xfId="3" applyNumberFormat="1" applyFont="1" applyFill="1" applyBorder="1" applyAlignment="1">
      <alignment horizontal="center" vertical="center"/>
    </xf>
    <xf numFmtId="3" fontId="4" fillId="3" borderId="2" xfId="3" applyNumberFormat="1" applyFont="1" applyFill="1" applyBorder="1" applyAlignment="1">
      <alignment horizontal="center" vertical="center"/>
    </xf>
    <xf numFmtId="1" fontId="10" fillId="3" borderId="2" xfId="0" applyNumberFormat="1" applyFont="1" applyFill="1" applyBorder="1" applyAlignment="1">
      <alignment horizontal="center" vertical="center" wrapText="1"/>
    </xf>
    <xf numFmtId="0" fontId="4" fillId="3" borderId="2" xfId="3" applyFont="1" applyFill="1" applyBorder="1" applyAlignment="1">
      <alignment horizontal="left" vertical="center" wrapText="1"/>
    </xf>
    <xf numFmtId="3" fontId="10" fillId="3" borderId="2" xfId="0" applyNumberFormat="1"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2" xfId="0" applyFont="1" applyFill="1" applyBorder="1" applyAlignment="1">
      <alignment vertical="center"/>
    </xf>
    <xf numFmtId="0" fontId="4" fillId="3" borderId="2" xfId="5" applyFont="1" applyFill="1" applyBorder="1" applyAlignment="1">
      <alignment horizontal="left" vertical="center" wrapText="1" readingOrder="1"/>
    </xf>
    <xf numFmtId="164" fontId="4" fillId="3" borderId="2" xfId="0" applyNumberFormat="1" applyFont="1" applyFill="1" applyBorder="1" applyAlignment="1">
      <alignment horizontal="center" vertical="center"/>
    </xf>
    <xf numFmtId="0" fontId="4" fillId="3" borderId="2" xfId="3" applyFont="1" applyFill="1" applyBorder="1" applyAlignment="1">
      <alignment horizontal="center" vertical="center"/>
    </xf>
    <xf numFmtId="0" fontId="19" fillId="3" borderId="2" xfId="0" applyFont="1" applyFill="1" applyBorder="1" applyAlignment="1">
      <alignment vertical="center" wrapText="1"/>
    </xf>
    <xf numFmtId="0" fontId="19" fillId="3" borderId="0" xfId="0" applyFont="1" applyFill="1" applyAlignment="1">
      <alignment vertical="center" wrapText="1"/>
    </xf>
    <xf numFmtId="2" fontId="4" fillId="3" borderId="2" xfId="0" applyNumberFormat="1" applyFont="1" applyFill="1" applyBorder="1" applyAlignment="1">
      <alignment horizontal="center" vertical="center"/>
    </xf>
    <xf numFmtId="0" fontId="4" fillId="3" borderId="4" xfId="0" applyFont="1" applyFill="1" applyBorder="1" applyAlignment="1">
      <alignment horizontal="left" vertical="center" wrapText="1"/>
    </xf>
    <xf numFmtId="0" fontId="4" fillId="3" borderId="10" xfId="3" applyFont="1" applyFill="1" applyBorder="1" applyAlignment="1">
      <alignment horizontal="center" vertical="center" wrapText="1"/>
    </xf>
    <xf numFmtId="0" fontId="10" fillId="3" borderId="2" xfId="0" applyFont="1" applyFill="1" applyBorder="1" applyAlignment="1">
      <alignment wrapText="1" readingOrder="1"/>
    </xf>
    <xf numFmtId="0" fontId="4" fillId="3" borderId="3" xfId="3" applyFont="1" applyFill="1" applyBorder="1" applyAlignment="1">
      <alignment horizontal="center" vertical="center" wrapText="1"/>
    </xf>
    <xf numFmtId="0" fontId="4" fillId="3" borderId="23" xfId="0" applyFont="1" applyFill="1" applyBorder="1" applyAlignment="1">
      <alignment vertical="top" wrapText="1"/>
    </xf>
    <xf numFmtId="0" fontId="4" fillId="3" borderId="23" xfId="0" applyFont="1" applyFill="1" applyBorder="1" applyAlignment="1">
      <alignment vertical="center" wrapText="1"/>
    </xf>
    <xf numFmtId="1" fontId="4" fillId="3" borderId="2" xfId="0" applyNumberFormat="1" applyFont="1" applyFill="1" applyBorder="1" applyAlignment="1">
      <alignment horizontal="center" vertical="center"/>
    </xf>
    <xf numFmtId="0" fontId="4" fillId="3" borderId="2" xfId="3" applyFont="1" applyFill="1" applyBorder="1" applyAlignment="1">
      <alignment horizontal="center" vertical="center" wrapText="1"/>
    </xf>
    <xf numFmtId="0" fontId="4" fillId="3" borderId="13" xfId="0" applyFont="1" applyFill="1" applyBorder="1" applyAlignment="1">
      <alignment horizontal="left" vertical="top" wrapText="1"/>
    </xf>
    <xf numFmtId="3" fontId="4" fillId="3" borderId="13" xfId="3" applyNumberFormat="1" applyFont="1" applyFill="1" applyBorder="1" applyAlignment="1">
      <alignment horizontal="center" vertical="center"/>
    </xf>
    <xf numFmtId="0" fontId="4" fillId="3" borderId="13" xfId="3" applyFont="1" applyFill="1" applyBorder="1" applyAlignment="1">
      <alignment horizontal="center" vertical="center"/>
    </xf>
    <xf numFmtId="0" fontId="2" fillId="3" borderId="24" xfId="0" applyFont="1" applyFill="1" applyBorder="1" applyAlignment="1">
      <alignment horizontal="left" vertical="center" wrapText="1"/>
    </xf>
    <xf numFmtId="0" fontId="4" fillId="3" borderId="0" xfId="0" applyFont="1" applyFill="1" applyAlignment="1">
      <alignment vertical="center"/>
    </xf>
    <xf numFmtId="0" fontId="10" fillId="3" borderId="17" xfId="0" applyFont="1" applyFill="1" applyBorder="1" applyAlignment="1">
      <alignment wrapText="1"/>
    </xf>
    <xf numFmtId="2" fontId="4" fillId="3" borderId="17" xfId="0" applyNumberFormat="1" applyFont="1" applyFill="1" applyBorder="1" applyAlignment="1">
      <alignment horizontal="center" vertical="center"/>
    </xf>
    <xf numFmtId="164" fontId="10" fillId="3" borderId="17" xfId="0" applyNumberFormat="1" applyFont="1" applyFill="1" applyBorder="1" applyAlignment="1">
      <alignment horizontal="center" vertical="center" wrapText="1"/>
    </xf>
    <xf numFmtId="164" fontId="10" fillId="3" borderId="2" xfId="0" applyNumberFormat="1"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17" xfId="0" applyFont="1" applyFill="1" applyBorder="1" applyAlignment="1">
      <alignment horizontal="left" vertical="top" wrapText="1" readingOrder="1"/>
    </xf>
    <xf numFmtId="0" fontId="4" fillId="3" borderId="17" xfId="3" applyFont="1" applyFill="1" applyBorder="1" applyAlignment="1">
      <alignment horizontal="center" vertical="center" wrapText="1"/>
    </xf>
    <xf numFmtId="0" fontId="4" fillId="3" borderId="17" xfId="0" applyFont="1" applyFill="1" applyBorder="1" applyAlignment="1">
      <alignment horizontal="center" vertical="center" wrapText="1"/>
    </xf>
    <xf numFmtId="3" fontId="4" fillId="3" borderId="2" xfId="0" applyNumberFormat="1" applyFont="1" applyFill="1" applyBorder="1" applyAlignment="1">
      <alignment horizontal="center" vertical="center"/>
    </xf>
    <xf numFmtId="1" fontId="4" fillId="3" borderId="17" xfId="0" applyNumberFormat="1" applyFont="1" applyFill="1" applyBorder="1" applyAlignment="1">
      <alignment horizontal="center" vertical="center" wrapText="1"/>
    </xf>
    <xf numFmtId="0" fontId="10" fillId="3" borderId="2" xfId="0" applyFont="1" applyFill="1" applyBorder="1" applyAlignment="1">
      <alignment horizontal="left" vertical="center" wrapText="1" readingOrder="1"/>
    </xf>
    <xf numFmtId="0" fontId="4" fillId="3" borderId="2" xfId="0" applyFont="1" applyFill="1" applyBorder="1" applyAlignment="1">
      <alignment wrapText="1"/>
    </xf>
    <xf numFmtId="0" fontId="4" fillId="3" borderId="17" xfId="1" applyFont="1" applyFill="1" applyBorder="1" applyAlignment="1">
      <alignment horizontal="left" vertical="center" wrapText="1" readingOrder="1"/>
    </xf>
    <xf numFmtId="2" fontId="4" fillId="3" borderId="17" xfId="1" applyNumberFormat="1" applyFont="1" applyFill="1" applyBorder="1" applyAlignment="1">
      <alignment horizontal="center" vertical="center" wrapText="1"/>
    </xf>
    <xf numFmtId="0" fontId="10" fillId="3" borderId="17" xfId="1" applyFont="1" applyFill="1" applyBorder="1" applyAlignment="1">
      <alignment horizontal="center" vertical="center" wrapText="1"/>
    </xf>
    <xf numFmtId="1" fontId="4" fillId="3" borderId="17" xfId="1" applyNumberFormat="1" applyFont="1" applyFill="1" applyBorder="1" applyAlignment="1">
      <alignment horizontal="center" vertical="center" wrapText="1"/>
    </xf>
    <xf numFmtId="0" fontId="4" fillId="3" borderId="2" xfId="1" applyFont="1" applyFill="1" applyBorder="1" applyAlignment="1">
      <alignment vertical="center" wrapText="1"/>
    </xf>
    <xf numFmtId="2" fontId="4" fillId="3" borderId="2" xfId="1" applyNumberFormat="1" applyFont="1" applyFill="1" applyBorder="1" applyAlignment="1">
      <alignment horizontal="center" vertical="center" wrapText="1"/>
    </xf>
    <xf numFmtId="0" fontId="10" fillId="3" borderId="2" xfId="1" applyFont="1" applyFill="1" applyBorder="1" applyAlignment="1">
      <alignment horizontal="center" vertical="center" wrapText="1"/>
    </xf>
    <xf numFmtId="1" fontId="4" fillId="3" borderId="2" xfId="1" applyNumberFormat="1" applyFont="1" applyFill="1" applyBorder="1" applyAlignment="1">
      <alignment horizontal="center" vertical="center" wrapText="1"/>
    </xf>
    <xf numFmtId="2" fontId="4" fillId="3" borderId="13" xfId="0" applyNumberFormat="1" applyFont="1" applyFill="1" applyBorder="1" applyAlignment="1">
      <alignment horizontal="center" vertical="center"/>
    </xf>
    <xf numFmtId="0" fontId="4" fillId="3" borderId="2" xfId="0" applyFont="1" applyFill="1" applyBorder="1" applyAlignment="1">
      <alignment horizontal="left" vertical="top" wrapText="1" readingOrder="1"/>
    </xf>
    <xf numFmtId="0" fontId="4" fillId="3" borderId="2" xfId="1" applyFont="1" applyFill="1" applyBorder="1" applyAlignment="1">
      <alignment vertical="justify" readingOrder="1"/>
    </xf>
    <xf numFmtId="0" fontId="4" fillId="3" borderId="2" xfId="1" applyFont="1" applyFill="1" applyBorder="1" applyAlignment="1">
      <alignment vertical="justify" wrapText="1"/>
    </xf>
    <xf numFmtId="2" fontId="4" fillId="3" borderId="2" xfId="1" applyNumberFormat="1" applyFont="1" applyFill="1" applyBorder="1" applyAlignment="1">
      <alignment horizontal="left" wrapText="1"/>
    </xf>
    <xf numFmtId="0" fontId="4" fillId="3" borderId="2" xfId="1" applyFont="1" applyFill="1" applyBorder="1" applyAlignment="1">
      <alignment vertical="justify"/>
    </xf>
    <xf numFmtId="0" fontId="4" fillId="3" borderId="2" xfId="0" applyFont="1" applyFill="1" applyBorder="1"/>
    <xf numFmtId="0" fontId="21" fillId="3" borderId="2" xfId="0" applyFont="1" applyFill="1" applyBorder="1" applyAlignment="1">
      <alignment vertical="center" wrapText="1"/>
    </xf>
    <xf numFmtId="0" fontId="2" fillId="5" borderId="2" xfId="0" applyFont="1" applyFill="1" applyBorder="1" applyAlignment="1">
      <alignment horizontal="center" vertical="center"/>
    </xf>
    <xf numFmtId="3" fontId="2" fillId="10" borderId="19" xfId="0" applyNumberFormat="1" applyFont="1" applyFill="1" applyBorder="1" applyAlignment="1">
      <alignment horizontal="left" vertical="center" wrapText="1"/>
    </xf>
    <xf numFmtId="3" fontId="2" fillId="10" borderId="0" xfId="0" applyNumberFormat="1" applyFont="1" applyFill="1" applyAlignment="1">
      <alignment horizontal="left" vertical="center" wrapText="1"/>
    </xf>
    <xf numFmtId="0" fontId="2" fillId="5" borderId="19" xfId="0" applyFont="1" applyFill="1" applyBorder="1" applyAlignment="1">
      <alignment horizontal="center" vertical="center"/>
    </xf>
    <xf numFmtId="0" fontId="2" fillId="5" borderId="0" xfId="0" applyFont="1" applyFill="1" applyAlignment="1">
      <alignment horizontal="center" vertical="center"/>
    </xf>
    <xf numFmtId="3" fontId="2" fillId="10" borderId="11" xfId="0" applyNumberFormat="1" applyFont="1" applyFill="1" applyBorder="1" applyAlignment="1">
      <alignment horizontal="left" vertical="center" wrapText="1"/>
    </xf>
    <xf numFmtId="3" fontId="2" fillId="10" borderId="27" xfId="0" applyNumberFormat="1" applyFont="1" applyFill="1" applyBorder="1" applyAlignment="1">
      <alignment horizontal="left" vertical="center" wrapText="1"/>
    </xf>
    <xf numFmtId="3" fontId="2" fillId="3" borderId="6" xfId="0" applyNumberFormat="1" applyFont="1" applyFill="1" applyBorder="1" applyAlignment="1">
      <alignment horizontal="center" vertical="center" wrapText="1"/>
    </xf>
    <xf numFmtId="3" fontId="2" fillId="3" borderId="27" xfId="0" applyNumberFormat="1" applyFont="1" applyFill="1" applyBorder="1" applyAlignment="1">
      <alignment horizontal="center" vertical="center" wrapText="1"/>
    </xf>
    <xf numFmtId="3" fontId="2" fillId="3" borderId="28" xfId="0" applyNumberFormat="1" applyFont="1" applyFill="1" applyBorder="1" applyAlignment="1">
      <alignment horizontal="center" vertical="center" wrapText="1"/>
    </xf>
    <xf numFmtId="0" fontId="2" fillId="0" borderId="2" xfId="0" applyFont="1" applyBorder="1" applyAlignment="1">
      <alignment horizontal="center"/>
    </xf>
    <xf numFmtId="0" fontId="2" fillId="5" borderId="9" xfId="0" applyFont="1" applyFill="1" applyBorder="1" applyAlignment="1">
      <alignment horizontal="center" vertical="center"/>
    </xf>
    <xf numFmtId="0" fontId="2" fillId="5" borderId="29" xfId="0" applyFont="1" applyFill="1" applyBorder="1" applyAlignment="1">
      <alignment horizontal="center" vertical="center"/>
    </xf>
    <xf numFmtId="0" fontId="2" fillId="5" borderId="32" xfId="0" applyFont="1" applyFill="1" applyBorder="1" applyAlignment="1">
      <alignment horizontal="center" vertical="center"/>
    </xf>
    <xf numFmtId="0" fontId="2" fillId="5" borderId="33" xfId="0" applyFont="1" applyFill="1" applyBorder="1" applyAlignment="1">
      <alignment horizontal="center" vertical="center"/>
    </xf>
    <xf numFmtId="0" fontId="2" fillId="5" borderId="34" xfId="0" applyFont="1" applyFill="1" applyBorder="1" applyAlignment="1">
      <alignment horizontal="center" vertical="center"/>
    </xf>
    <xf numFmtId="0" fontId="4" fillId="3" borderId="0" xfId="0" applyFont="1" applyFill="1" applyAlignment="1">
      <alignment horizontal="right" vertical="top" wrapText="1"/>
    </xf>
    <xf numFmtId="3" fontId="2" fillId="10" borderId="6" xfId="0" applyNumberFormat="1" applyFont="1" applyFill="1" applyBorder="1" applyAlignment="1">
      <alignment horizontal="center" vertical="center" wrapText="1"/>
    </xf>
    <xf numFmtId="3" fontId="2" fillId="10" borderId="27" xfId="0" applyNumberFormat="1" applyFont="1" applyFill="1" applyBorder="1" applyAlignment="1">
      <alignment horizontal="center" vertical="center" wrapText="1"/>
    </xf>
    <xf numFmtId="3" fontId="2" fillId="10" borderId="28" xfId="0" applyNumberFormat="1" applyFont="1" applyFill="1" applyBorder="1" applyAlignment="1">
      <alignment horizontal="center" vertical="center" wrapText="1"/>
    </xf>
    <xf numFmtId="0" fontId="17" fillId="0" borderId="11" xfId="0" applyFont="1" applyBorder="1" applyAlignment="1">
      <alignment horizontal="left" vertical="center" wrapText="1" readingOrder="1"/>
    </xf>
    <xf numFmtId="0" fontId="17" fillId="0" borderId="25" xfId="0" applyFont="1" applyBorder="1" applyAlignment="1">
      <alignment horizontal="left" vertical="center" wrapText="1" readingOrder="1"/>
    </xf>
    <xf numFmtId="164" fontId="35" fillId="3" borderId="26" xfId="0" applyNumberFormat="1" applyFont="1" applyFill="1" applyBorder="1" applyAlignment="1">
      <alignment horizontal="center" vertical="center"/>
    </xf>
    <xf numFmtId="164" fontId="35" fillId="3" borderId="27" xfId="0" applyNumberFormat="1" applyFont="1" applyFill="1" applyBorder="1" applyAlignment="1">
      <alignment horizontal="center" vertical="center"/>
    </xf>
    <xf numFmtId="164" fontId="35" fillId="3" borderId="28" xfId="0" applyNumberFormat="1" applyFont="1" applyFill="1" applyBorder="1" applyAlignment="1">
      <alignment horizontal="center" vertical="center"/>
    </xf>
    <xf numFmtId="0" fontId="14" fillId="5" borderId="36" xfId="0" applyFont="1" applyFill="1" applyBorder="1" applyAlignment="1">
      <alignment horizontal="center" vertical="center" wrapText="1"/>
    </xf>
    <xf numFmtId="0" fontId="14" fillId="5" borderId="37" xfId="0" applyFont="1" applyFill="1" applyBorder="1" applyAlignment="1">
      <alignment horizontal="center" vertical="center" wrapText="1"/>
    </xf>
    <xf numFmtId="0" fontId="14" fillId="5" borderId="38" xfId="0" applyFont="1" applyFill="1" applyBorder="1" applyAlignment="1">
      <alignment horizontal="center" vertical="center" wrapText="1"/>
    </xf>
    <xf numFmtId="3" fontId="2" fillId="10" borderId="11" xfId="0" applyNumberFormat="1" applyFont="1" applyFill="1" applyBorder="1" applyAlignment="1">
      <alignment horizontal="center" vertical="center" wrapText="1"/>
    </xf>
    <xf numFmtId="0" fontId="13" fillId="3" borderId="2" xfId="0" applyFont="1" applyFill="1" applyBorder="1" applyAlignment="1">
      <alignment horizontal="center" wrapText="1"/>
    </xf>
    <xf numFmtId="0" fontId="20" fillId="10" borderId="39" xfId="0" applyFont="1" applyFill="1" applyBorder="1" applyAlignment="1">
      <alignment horizontal="center" wrapText="1"/>
    </xf>
    <xf numFmtId="0" fontId="20" fillId="10" borderId="34" xfId="0" applyFont="1" applyFill="1" applyBorder="1" applyAlignment="1">
      <alignment horizontal="center" wrapText="1"/>
    </xf>
    <xf numFmtId="3" fontId="2" fillId="10" borderId="35" xfId="0" applyNumberFormat="1" applyFont="1" applyFill="1" applyBorder="1" applyAlignment="1">
      <alignment horizontal="left" vertical="center" wrapText="1"/>
    </xf>
    <xf numFmtId="3" fontId="2" fillId="10" borderId="15" xfId="0" applyNumberFormat="1" applyFont="1" applyFill="1" applyBorder="1" applyAlignment="1">
      <alignment horizontal="left" vertical="center" wrapText="1"/>
    </xf>
    <xf numFmtId="0" fontId="22" fillId="0" borderId="2" xfId="0" applyFont="1" applyBorder="1" applyAlignment="1">
      <alignment horizontal="left"/>
    </xf>
    <xf numFmtId="3" fontId="2" fillId="3" borderId="11" xfId="0" applyNumberFormat="1" applyFont="1" applyFill="1" applyBorder="1" applyAlignment="1">
      <alignment horizontal="left" vertical="center" wrapText="1"/>
    </xf>
    <xf numFmtId="3" fontId="2" fillId="3" borderId="27" xfId="0" applyNumberFormat="1" applyFont="1" applyFill="1" applyBorder="1" applyAlignment="1">
      <alignment horizontal="left" vertical="center" wrapText="1"/>
    </xf>
    <xf numFmtId="0" fontId="17" fillId="11" borderId="11" xfId="0" applyFont="1" applyFill="1" applyBorder="1" applyAlignment="1">
      <alignment horizontal="left" vertical="center"/>
    </xf>
    <xf numFmtId="0" fontId="17" fillId="11" borderId="25" xfId="0" applyFont="1" applyFill="1" applyBorder="1" applyAlignment="1">
      <alignment horizontal="left" vertical="center"/>
    </xf>
    <xf numFmtId="0" fontId="17" fillId="0" borderId="26" xfId="0" applyFont="1" applyBorder="1" applyAlignment="1">
      <alignment horizontal="center" vertical="center"/>
    </xf>
    <xf numFmtId="0" fontId="17" fillId="0" borderId="27" xfId="0" applyFont="1" applyBorder="1" applyAlignment="1">
      <alignment horizontal="center" vertical="center"/>
    </xf>
    <xf numFmtId="0" fontId="17" fillId="0" borderId="28" xfId="0" applyFont="1" applyBorder="1" applyAlignment="1">
      <alignment horizontal="center" vertical="center"/>
    </xf>
    <xf numFmtId="0" fontId="3" fillId="0" borderId="30" xfId="0" applyFont="1" applyBorder="1" applyAlignment="1">
      <alignment horizontal="center" vertical="center"/>
    </xf>
    <xf numFmtId="0" fontId="3" fillId="0" borderId="1" xfId="0" applyFont="1" applyBorder="1" applyAlignment="1">
      <alignment horizontal="center" vertical="center"/>
    </xf>
    <xf numFmtId="0" fontId="2" fillId="5" borderId="31" xfId="0" applyFont="1" applyFill="1" applyBorder="1" applyAlignment="1">
      <alignment horizontal="center" vertical="center"/>
    </xf>
    <xf numFmtId="0" fontId="33" fillId="4" borderId="2" xfId="1" applyFont="1" applyFill="1" applyBorder="1" applyAlignment="1">
      <alignment horizontal="center" vertical="center"/>
    </xf>
    <xf numFmtId="0" fontId="33" fillId="4" borderId="2" xfId="1" applyFont="1" applyFill="1" applyBorder="1" applyAlignment="1">
      <alignment horizontal="left" vertical="center" wrapText="1"/>
    </xf>
    <xf numFmtId="0" fontId="33" fillId="0" borderId="2" xfId="1" applyFont="1" applyBorder="1" applyAlignment="1">
      <alignment horizontal="center" vertical="center" wrapText="1"/>
    </xf>
    <xf numFmtId="0" fontId="33" fillId="4" borderId="2" xfId="1" applyFont="1" applyFill="1" applyBorder="1" applyAlignment="1">
      <alignment horizontal="center" vertical="center" wrapText="1"/>
    </xf>
    <xf numFmtId="0" fontId="33" fillId="0" borderId="2" xfId="1" applyFont="1" applyBorder="1" applyAlignment="1">
      <alignment horizontal="center" vertical="center"/>
    </xf>
    <xf numFmtId="0" fontId="33" fillId="4" borderId="13" xfId="1" applyFont="1" applyFill="1" applyBorder="1" applyAlignment="1">
      <alignment horizontal="center" vertical="center" wrapText="1"/>
    </xf>
    <xf numFmtId="0" fontId="33" fillId="4" borderId="20" xfId="1" applyFont="1" applyFill="1" applyBorder="1" applyAlignment="1">
      <alignment horizontal="center" vertical="center" wrapText="1"/>
    </xf>
    <xf numFmtId="0" fontId="33" fillId="4" borderId="17" xfId="1" applyFont="1" applyFill="1" applyBorder="1" applyAlignment="1">
      <alignment horizontal="center" vertical="center" wrapText="1"/>
    </xf>
    <xf numFmtId="0" fontId="33" fillId="4" borderId="32" xfId="1" applyFont="1" applyFill="1" applyBorder="1" applyAlignment="1">
      <alignment horizontal="center" vertical="center" wrapText="1"/>
    </xf>
    <xf numFmtId="0" fontId="33" fillId="4" borderId="33" xfId="1" applyFont="1" applyFill="1" applyBorder="1" applyAlignment="1">
      <alignment horizontal="center" vertical="center" wrapText="1"/>
    </xf>
    <xf numFmtId="0" fontId="33" fillId="4" borderId="34" xfId="1" applyFont="1" applyFill="1" applyBorder="1" applyAlignment="1">
      <alignment horizontal="center" vertical="center" wrapText="1"/>
    </xf>
    <xf numFmtId="0" fontId="32" fillId="14" borderId="2" xfId="1" applyFont="1" applyFill="1" applyBorder="1" applyAlignment="1">
      <alignment horizontal="center" vertical="center" wrapText="1"/>
    </xf>
    <xf numFmtId="0" fontId="33" fillId="0" borderId="2" xfId="1" applyFont="1" applyBorder="1" applyAlignment="1">
      <alignment horizontal="left" vertical="center" wrapText="1"/>
    </xf>
    <xf numFmtId="0" fontId="33" fillId="19" borderId="2" xfId="1" applyFont="1" applyFill="1" applyBorder="1" applyAlignment="1">
      <alignment horizontal="left" vertical="center" wrapText="1"/>
    </xf>
    <xf numFmtId="0" fontId="33" fillId="20" borderId="32" xfId="1" applyFont="1" applyFill="1" applyBorder="1" applyAlignment="1">
      <alignment horizontal="center" vertical="center" wrapText="1"/>
    </xf>
    <xf numFmtId="0" fontId="33" fillId="20" borderId="33" xfId="1" applyFont="1" applyFill="1" applyBorder="1" applyAlignment="1">
      <alignment horizontal="center" vertical="center" wrapText="1"/>
    </xf>
    <xf numFmtId="0" fontId="33" fillId="20" borderId="34" xfId="1" applyFont="1" applyFill="1" applyBorder="1" applyAlignment="1">
      <alignment horizontal="center" vertical="center" wrapText="1"/>
    </xf>
    <xf numFmtId="0" fontId="38" fillId="0" borderId="0" xfId="1" applyFont="1" applyAlignment="1">
      <alignment horizontal="left" vertical="center" wrapText="1"/>
    </xf>
    <xf numFmtId="0" fontId="32" fillId="14" borderId="2" xfId="1" applyFont="1" applyFill="1" applyBorder="1" applyAlignment="1">
      <alignment horizontal="left" vertical="center"/>
    </xf>
    <xf numFmtId="0" fontId="36" fillId="14" borderId="2" xfId="1" applyFont="1" applyFill="1" applyBorder="1" applyAlignment="1">
      <alignment horizontal="center" vertical="center" wrapText="1"/>
    </xf>
    <xf numFmtId="0" fontId="36" fillId="4" borderId="2" xfId="1" applyFont="1" applyFill="1" applyBorder="1" applyAlignment="1">
      <alignment horizontal="center" vertical="center" wrapText="1"/>
    </xf>
    <xf numFmtId="0" fontId="33" fillId="0" borderId="13" xfId="1" applyFont="1" applyBorder="1" applyAlignment="1">
      <alignment horizontal="center" vertical="center" wrapText="1"/>
    </xf>
    <xf numFmtId="0" fontId="33" fillId="0" borderId="20" xfId="1" applyFont="1" applyBorder="1" applyAlignment="1">
      <alignment horizontal="center" vertical="center" wrapText="1"/>
    </xf>
    <xf numFmtId="0" fontId="33" fillId="0" borderId="17" xfId="1" applyFont="1" applyBorder="1" applyAlignment="1">
      <alignment horizontal="center" vertical="center" wrapText="1"/>
    </xf>
    <xf numFmtId="0" fontId="32" fillId="14" borderId="32" xfId="1" applyFont="1" applyFill="1" applyBorder="1" applyAlignment="1">
      <alignment horizontal="left" vertical="center"/>
    </xf>
    <xf numFmtId="0" fontId="32" fillId="14" borderId="33" xfId="1" applyFont="1" applyFill="1" applyBorder="1" applyAlignment="1">
      <alignment horizontal="left" vertical="center"/>
    </xf>
    <xf numFmtId="0" fontId="32" fillId="14" borderId="34" xfId="1" applyFont="1" applyFill="1" applyBorder="1" applyAlignment="1">
      <alignment horizontal="left" vertical="center"/>
    </xf>
    <xf numFmtId="0" fontId="33" fillId="8" borderId="2" xfId="1" applyFont="1" applyFill="1" applyBorder="1" applyAlignment="1">
      <alignment horizontal="center" vertical="center"/>
    </xf>
    <xf numFmtId="0" fontId="33" fillId="8" borderId="2" xfId="1" applyFont="1" applyFill="1" applyBorder="1" applyAlignment="1">
      <alignment horizontal="left" vertical="center" wrapText="1"/>
    </xf>
    <xf numFmtId="0" fontId="32" fillId="4" borderId="32" xfId="1" applyFont="1" applyFill="1" applyBorder="1" applyAlignment="1">
      <alignment horizontal="left" vertical="center"/>
    </xf>
    <xf numFmtId="0" fontId="32" fillId="4" borderId="33" xfId="1" applyFont="1" applyFill="1" applyBorder="1" applyAlignment="1">
      <alignment horizontal="left" vertical="center"/>
    </xf>
    <xf numFmtId="0" fontId="32" fillId="4" borderId="34" xfId="1" applyFont="1" applyFill="1" applyBorder="1" applyAlignment="1">
      <alignment horizontal="left" vertical="center"/>
    </xf>
    <xf numFmtId="0" fontId="33" fillId="8" borderId="13" xfId="1" applyFont="1" applyFill="1" applyBorder="1" applyAlignment="1">
      <alignment horizontal="center" vertical="center" wrapText="1"/>
    </xf>
    <xf numFmtId="0" fontId="33" fillId="8" borderId="20" xfId="1" applyFont="1" applyFill="1" applyBorder="1" applyAlignment="1">
      <alignment horizontal="center" vertical="center" wrapText="1"/>
    </xf>
    <xf numFmtId="0" fontId="33" fillId="8" borderId="17" xfId="1" applyFont="1" applyFill="1" applyBorder="1" applyAlignment="1">
      <alignment horizontal="center" vertical="center" wrapText="1"/>
    </xf>
    <xf numFmtId="0" fontId="32" fillId="8" borderId="32" xfId="1" applyFont="1" applyFill="1" applyBorder="1" applyAlignment="1">
      <alignment horizontal="left" vertical="center"/>
    </xf>
    <xf numFmtId="0" fontId="32" fillId="8" borderId="33" xfId="1" applyFont="1" applyFill="1" applyBorder="1" applyAlignment="1">
      <alignment horizontal="left" vertical="center"/>
    </xf>
    <xf numFmtId="0" fontId="32" fillId="8" borderId="34" xfId="1" applyFont="1" applyFill="1" applyBorder="1" applyAlignment="1">
      <alignment horizontal="left" vertical="center"/>
    </xf>
    <xf numFmtId="0" fontId="33" fillId="0" borderId="3" xfId="1" applyFont="1" applyBorder="1" applyAlignment="1">
      <alignment horizontal="center" vertical="center"/>
    </xf>
    <xf numFmtId="0" fontId="33" fillId="8" borderId="13" xfId="1" applyFont="1" applyFill="1" applyBorder="1" applyAlignment="1">
      <alignment horizontal="center" vertical="center"/>
    </xf>
    <xf numFmtId="0" fontId="33" fillId="8" borderId="20" xfId="1" applyFont="1" applyFill="1" applyBorder="1" applyAlignment="1">
      <alignment horizontal="center" vertical="center"/>
    </xf>
    <xf numFmtId="0" fontId="33" fillId="8" borderId="17" xfId="1" applyFont="1" applyFill="1" applyBorder="1" applyAlignment="1">
      <alignment horizontal="center" vertical="center"/>
    </xf>
    <xf numFmtId="0" fontId="33" fillId="8" borderId="32" xfId="1" applyFont="1" applyFill="1" applyBorder="1" applyAlignment="1">
      <alignment horizontal="left" vertical="center" wrapText="1"/>
    </xf>
    <xf numFmtId="0" fontId="33" fillId="8" borderId="33" xfId="1" applyFont="1" applyFill="1" applyBorder="1" applyAlignment="1">
      <alignment horizontal="left" vertical="center" wrapText="1"/>
    </xf>
    <xf numFmtId="0" fontId="33" fillId="8" borderId="34" xfId="1" applyFont="1" applyFill="1" applyBorder="1" applyAlignment="1">
      <alignment horizontal="left" vertical="center" wrapText="1"/>
    </xf>
    <xf numFmtId="0" fontId="25" fillId="15" borderId="2" xfId="0" applyFont="1" applyFill="1" applyBorder="1" applyAlignment="1">
      <alignment horizontal="center"/>
    </xf>
    <xf numFmtId="0" fontId="33" fillId="8" borderId="13" xfId="1" applyFont="1" applyFill="1" applyBorder="1" applyAlignment="1">
      <alignment horizontal="left" vertical="center" wrapText="1"/>
    </xf>
    <xf numFmtId="0" fontId="33" fillId="8" borderId="20" xfId="1" applyFont="1" applyFill="1" applyBorder="1" applyAlignment="1">
      <alignment horizontal="left" vertical="center" wrapText="1"/>
    </xf>
    <xf numFmtId="0" fontId="33" fillId="8" borderId="17" xfId="1" applyFont="1" applyFill="1" applyBorder="1" applyAlignment="1">
      <alignment horizontal="left" vertical="center" wrapText="1"/>
    </xf>
    <xf numFmtId="0" fontId="27" fillId="0" borderId="0" xfId="1" applyFont="1" applyAlignment="1">
      <alignment horizontal="center" vertical="center"/>
    </xf>
    <xf numFmtId="0" fontId="27" fillId="0" borderId="0" xfId="1" applyFont="1" applyAlignment="1">
      <alignment horizontal="center"/>
    </xf>
    <xf numFmtId="0" fontId="29" fillId="0" borderId="0" xfId="1" applyFont="1" applyAlignment="1">
      <alignment horizontal="center"/>
    </xf>
    <xf numFmtId="0" fontId="0" fillId="12" borderId="2" xfId="0" applyFill="1" applyBorder="1" applyAlignment="1">
      <alignment horizontal="center"/>
    </xf>
    <xf numFmtId="0" fontId="33" fillId="3" borderId="2" xfId="1" applyFont="1" applyFill="1" applyBorder="1" applyAlignment="1">
      <alignment horizontal="center" vertical="center" wrapText="1"/>
    </xf>
    <xf numFmtId="0" fontId="33" fillId="3" borderId="2" xfId="1" applyFont="1" applyFill="1" applyBorder="1" applyAlignment="1">
      <alignment horizontal="center" vertical="center"/>
    </xf>
    <xf numFmtId="0" fontId="33" fillId="3" borderId="32" xfId="1" applyFont="1" applyFill="1" applyBorder="1" applyAlignment="1">
      <alignment horizontal="center" vertical="center" wrapText="1"/>
    </xf>
    <xf numFmtId="0" fontId="33" fillId="3" borderId="33" xfId="1" applyFont="1" applyFill="1" applyBorder="1" applyAlignment="1">
      <alignment horizontal="center" vertical="center" wrapText="1"/>
    </xf>
    <xf numFmtId="0" fontId="33" fillId="3" borderId="34" xfId="1" applyFont="1" applyFill="1" applyBorder="1" applyAlignment="1">
      <alignment horizontal="center" vertical="center" wrapText="1"/>
    </xf>
  </cellXfs>
  <cellStyles count="6">
    <cellStyle name="Normal" xfId="0" builtinId="0"/>
    <cellStyle name="Normal 2" xfId="1" xr:uid="{6B86E582-DD16-48CB-9B72-49B9720B3E71}"/>
    <cellStyle name="Normal 3" xfId="2" xr:uid="{64AD61E1-5C01-471C-B9BD-EB77F31DC24B}"/>
    <cellStyle name="Normal 3 2" xfId="3" xr:uid="{7817EFCE-14BD-4F54-B7C5-123C97DF5128}"/>
    <cellStyle name="Normal 3_Project Estimation and BoQ, Sar-e-Deh Aab Ganda for UNICEF Phase-1" xfId="4" xr:uid="{E2CC647B-7DAF-4B1F-BBA8-27C9D80EEB42}"/>
    <cellStyle name="Normal 4" xfId="5" xr:uid="{66ADA502-9C76-42FA-8006-C38B8A5AC2E3}"/>
  </cellStyles>
  <dxfs count="13">
    <dxf>
      <font>
        <condense val="0"/>
        <extend val="0"/>
        <color rgb="FF9C0006"/>
      </font>
      <fill>
        <patternFill>
          <bgColor rgb="FFFFC7CE"/>
        </patternFill>
      </fill>
    </dxf>
    <dxf>
      <fill>
        <patternFill>
          <bgColor theme="5" tint="0.59996337778862885"/>
        </patternFill>
      </fill>
    </dxf>
    <dxf>
      <font>
        <condense val="0"/>
        <extend val="0"/>
        <color rgb="FF9C0006"/>
      </font>
      <fill>
        <patternFill>
          <bgColor rgb="FFFFC7CE"/>
        </patternFill>
      </fill>
    </dxf>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2</xdr:col>
      <xdr:colOff>0</xdr:colOff>
      <xdr:row>103</xdr:row>
      <xdr:rowOff>0</xdr:rowOff>
    </xdr:from>
    <xdr:ext cx="189373" cy="284710"/>
    <xdr:sp macro="" textlink="">
      <xdr:nvSpPr>
        <xdr:cNvPr id="2" name="TextBox 1">
          <a:extLst>
            <a:ext uri="{FF2B5EF4-FFF2-40B4-BE49-F238E27FC236}">
              <a16:creationId xmlns:a16="http://schemas.microsoft.com/office/drawing/2014/main" id="{64EE1599-CA38-4C0F-992F-B5F5E71EAB23}"/>
            </a:ext>
          </a:extLst>
        </xdr:cNvPr>
        <xdr:cNvSpPr txBox="1"/>
      </xdr:nvSpPr>
      <xdr:spPr>
        <a:xfrm>
          <a:off x="7383780" y="18783300"/>
          <a:ext cx="189373" cy="2847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103</xdr:row>
      <xdr:rowOff>0</xdr:rowOff>
    </xdr:from>
    <xdr:ext cx="189373" cy="284710"/>
    <xdr:sp macro="" textlink="">
      <xdr:nvSpPr>
        <xdr:cNvPr id="3" name="TextBox 2">
          <a:extLst>
            <a:ext uri="{FF2B5EF4-FFF2-40B4-BE49-F238E27FC236}">
              <a16:creationId xmlns:a16="http://schemas.microsoft.com/office/drawing/2014/main" id="{5D7709C2-4B32-4336-B7CB-344536E8408A}"/>
            </a:ext>
          </a:extLst>
        </xdr:cNvPr>
        <xdr:cNvSpPr txBox="1"/>
      </xdr:nvSpPr>
      <xdr:spPr>
        <a:xfrm>
          <a:off x="7383780" y="18783300"/>
          <a:ext cx="189373" cy="2847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6BB14-2012-4266-9DCE-5AFE020B6C10}">
  <sheetPr>
    <tabColor theme="3" tint="0.39997558519241921"/>
    <pageSetUpPr fitToPage="1"/>
  </sheetPr>
  <dimension ref="A1:IT313"/>
  <sheetViews>
    <sheetView tabSelected="1" view="pageBreakPreview" zoomScale="92" zoomScaleNormal="92" zoomScaleSheetLayoutView="92" zoomScalePageLayoutView="70" workbookViewId="0">
      <selection activeCell="E307" sqref="E307:F309"/>
    </sheetView>
  </sheetViews>
  <sheetFormatPr defaultColWidth="9.109375" defaultRowHeight="13.2" x14ac:dyDescent="0.25"/>
  <cols>
    <col min="1" max="1" width="4.5546875" style="1" customWidth="1"/>
    <col min="2" max="2" width="84.6640625" style="2" customWidth="1"/>
    <col min="3" max="3" width="8" style="1" customWidth="1"/>
    <col min="4" max="4" width="10.109375" style="1" customWidth="1"/>
    <col min="5" max="5" width="13.109375" style="2" customWidth="1"/>
    <col min="6" max="6" width="13.44140625" style="2" customWidth="1"/>
    <col min="7" max="7" width="14.33203125" style="2" bestFit="1" customWidth="1"/>
    <col min="8" max="16384" width="9.109375" style="2"/>
  </cols>
  <sheetData>
    <row r="1" spans="1:7" ht="22.5" customHeight="1" x14ac:dyDescent="0.3">
      <c r="A1" s="231" t="s">
        <v>445</v>
      </c>
      <c r="B1" s="231"/>
      <c r="C1" s="231"/>
      <c r="D1" s="231"/>
      <c r="E1" s="231"/>
      <c r="F1" s="231"/>
      <c r="G1" s="231"/>
    </row>
    <row r="2" spans="1:7" ht="18.75" customHeight="1" x14ac:dyDescent="0.3">
      <c r="A2" s="231" t="s">
        <v>446</v>
      </c>
      <c r="B2" s="231"/>
      <c r="C2" s="231"/>
      <c r="D2" s="231"/>
      <c r="E2" s="231"/>
      <c r="F2" s="231"/>
      <c r="G2" s="231"/>
    </row>
    <row r="3" spans="1:7" ht="50.7" customHeight="1" thickBot="1" x14ac:dyDescent="0.3">
      <c r="A3" s="47" t="s">
        <v>0</v>
      </c>
      <c r="B3" s="48" t="s">
        <v>1</v>
      </c>
      <c r="C3" s="49" t="s">
        <v>2</v>
      </c>
      <c r="D3" s="49" t="s">
        <v>3</v>
      </c>
      <c r="E3" s="49" t="s">
        <v>4</v>
      </c>
      <c r="F3" s="49" t="s">
        <v>5</v>
      </c>
      <c r="G3" s="50" t="s">
        <v>6</v>
      </c>
    </row>
    <row r="4" spans="1:7" ht="20.100000000000001" customHeight="1" thickBot="1" x14ac:dyDescent="0.3">
      <c r="A4" s="10" t="s">
        <v>7</v>
      </c>
      <c r="B4" s="234" t="s">
        <v>8</v>
      </c>
      <c r="C4" s="235"/>
      <c r="D4" s="235"/>
      <c r="E4" s="235"/>
      <c r="F4" s="235"/>
      <c r="G4" s="236"/>
    </row>
    <row r="5" spans="1:7" s="5" customFormat="1" ht="39.6" x14ac:dyDescent="0.25">
      <c r="A5" s="183">
        <v>1</v>
      </c>
      <c r="B5" s="153" t="s">
        <v>447</v>
      </c>
      <c r="C5" s="213" t="s">
        <v>9</v>
      </c>
      <c r="D5" s="6">
        <v>110</v>
      </c>
      <c r="E5" s="201"/>
      <c r="F5" s="22"/>
      <c r="G5" s="22"/>
    </row>
    <row r="6" spans="1:7" s="5" customFormat="1" ht="20.100000000000001" customHeight="1" x14ac:dyDescent="0.25">
      <c r="A6" s="183">
        <v>2</v>
      </c>
      <c r="B6" s="214" t="s">
        <v>448</v>
      </c>
      <c r="C6" s="213" t="s">
        <v>9</v>
      </c>
      <c r="D6" s="6">
        <v>50</v>
      </c>
      <c r="E6" s="201"/>
      <c r="F6" s="22"/>
      <c r="G6" s="22"/>
    </row>
    <row r="7" spans="1:7" s="5" customFormat="1" ht="39.6" x14ac:dyDescent="0.25">
      <c r="A7" s="183">
        <v>3</v>
      </c>
      <c r="B7" s="215" t="s">
        <v>449</v>
      </c>
      <c r="C7" s="213" t="s">
        <v>9</v>
      </c>
      <c r="D7" s="6">
        <v>60</v>
      </c>
      <c r="E7" s="201"/>
      <c r="F7" s="22"/>
      <c r="G7" s="22"/>
    </row>
    <row r="8" spans="1:7" s="5" customFormat="1" ht="26.4" x14ac:dyDescent="0.25">
      <c r="A8" s="183">
        <v>4</v>
      </c>
      <c r="B8" s="215" t="s">
        <v>450</v>
      </c>
      <c r="C8" s="213" t="s">
        <v>9</v>
      </c>
      <c r="D8" s="6">
        <v>223</v>
      </c>
      <c r="E8" s="201"/>
      <c r="F8" s="22"/>
      <c r="G8" s="22"/>
    </row>
    <row r="9" spans="1:7" s="5" customFormat="1" ht="52.8" x14ac:dyDescent="0.25">
      <c r="A9" s="183">
        <v>5</v>
      </c>
      <c r="B9" s="216" t="s">
        <v>10</v>
      </c>
      <c r="C9" s="179" t="s">
        <v>11</v>
      </c>
      <c r="D9" s="6">
        <v>7</v>
      </c>
      <c r="E9" s="201"/>
      <c r="F9" s="22"/>
      <c r="G9" s="22"/>
    </row>
    <row r="10" spans="1:7" s="5" customFormat="1" ht="26.25" customHeight="1" x14ac:dyDescent="0.25">
      <c r="A10" s="183">
        <v>6</v>
      </c>
      <c r="B10" s="217" t="s">
        <v>12</v>
      </c>
      <c r="C10" s="179" t="s">
        <v>11</v>
      </c>
      <c r="D10" s="6">
        <v>3</v>
      </c>
      <c r="E10" s="201"/>
      <c r="F10" s="22"/>
      <c r="G10" s="22"/>
    </row>
    <row r="11" spans="1:7" s="5" customFormat="1" ht="52.8" x14ac:dyDescent="0.25">
      <c r="A11" s="183">
        <v>7</v>
      </c>
      <c r="B11" s="218" t="s">
        <v>13</v>
      </c>
      <c r="C11" s="179" t="s">
        <v>14</v>
      </c>
      <c r="D11" s="6">
        <v>1</v>
      </c>
      <c r="E11" s="201"/>
      <c r="F11" s="22"/>
      <c r="G11" s="22"/>
    </row>
    <row r="12" spans="1:7" s="5" customFormat="1" ht="105.6" x14ac:dyDescent="0.25">
      <c r="A12" s="183">
        <v>8</v>
      </c>
      <c r="B12" s="197" t="s">
        <v>15</v>
      </c>
      <c r="C12" s="6" t="s">
        <v>16</v>
      </c>
      <c r="D12" s="6">
        <v>8</v>
      </c>
      <c r="E12" s="201"/>
      <c r="F12" s="22"/>
      <c r="G12" s="22"/>
    </row>
    <row r="13" spans="1:7" s="5" customFormat="1" ht="20.100000000000001" customHeight="1" x14ac:dyDescent="0.25">
      <c r="A13" s="183">
        <v>9</v>
      </c>
      <c r="B13" s="197" t="s">
        <v>17</v>
      </c>
      <c r="C13" s="6" t="s">
        <v>9</v>
      </c>
      <c r="D13" s="6">
        <v>4</v>
      </c>
      <c r="E13" s="201"/>
      <c r="F13" s="22"/>
      <c r="G13" s="22"/>
    </row>
    <row r="14" spans="1:7" s="5" customFormat="1" ht="13.8" thickBot="1" x14ac:dyDescent="0.3">
      <c r="A14" s="183">
        <v>10</v>
      </c>
      <c r="B14" s="197" t="s">
        <v>18</v>
      </c>
      <c r="C14" s="6" t="s">
        <v>14</v>
      </c>
      <c r="D14" s="6">
        <v>0</v>
      </c>
      <c r="E14" s="6">
        <v>0</v>
      </c>
      <c r="F14" s="6">
        <v>0</v>
      </c>
      <c r="G14" s="219"/>
    </row>
    <row r="15" spans="1:7" s="35" customFormat="1" ht="20.100000000000001" customHeight="1" thickTop="1" thickBot="1" x14ac:dyDescent="0.3">
      <c r="A15" s="226" t="s">
        <v>19</v>
      </c>
      <c r="B15" s="227"/>
      <c r="C15" s="226"/>
      <c r="D15" s="227"/>
      <c r="E15" s="27"/>
      <c r="F15" s="34">
        <f>SUM(F5:F14)</f>
        <v>0</v>
      </c>
      <c r="G15" s="24"/>
    </row>
    <row r="16" spans="1:7" s="5" customFormat="1" ht="20.100000000000001" customHeight="1" thickTop="1" x14ac:dyDescent="0.25">
      <c r="A16" s="28"/>
      <c r="B16" s="28"/>
      <c r="C16" s="28"/>
      <c r="D16" s="28"/>
      <c r="E16" s="28"/>
      <c r="F16" s="29"/>
      <c r="G16" s="30"/>
    </row>
    <row r="17" spans="1:7" s="5" customFormat="1" ht="42" customHeight="1" x14ac:dyDescent="0.25">
      <c r="A17" s="237" t="s">
        <v>883</v>
      </c>
      <c r="B17" s="237"/>
      <c r="C17" s="237"/>
      <c r="D17" s="237"/>
      <c r="E17" s="237"/>
      <c r="F17" s="237"/>
      <c r="G17" s="237"/>
    </row>
    <row r="18" spans="1:7" s="5" customFormat="1" ht="20.100000000000001" customHeight="1" thickBot="1" x14ac:dyDescent="0.35">
      <c r="A18" s="31"/>
      <c r="B18" s="32" t="s">
        <v>20</v>
      </c>
      <c r="C18" s="32"/>
      <c r="D18" s="32" t="s">
        <v>21</v>
      </c>
      <c r="E18" s="32"/>
      <c r="G18" s="33"/>
    </row>
    <row r="19" spans="1:7" s="5" customFormat="1" ht="19.95" customHeight="1" thickBot="1" x14ac:dyDescent="0.3">
      <c r="A19" s="17" t="s">
        <v>22</v>
      </c>
      <c r="B19" s="234" t="s">
        <v>23</v>
      </c>
      <c r="C19" s="235"/>
      <c r="D19" s="235"/>
      <c r="E19" s="235"/>
      <c r="F19" s="235"/>
      <c r="G19" s="236"/>
    </row>
    <row r="20" spans="1:7" s="5" customFormat="1" ht="24" customHeight="1" x14ac:dyDescent="0.25">
      <c r="A20" s="181">
        <v>1</v>
      </c>
      <c r="B20" s="205" t="s">
        <v>24</v>
      </c>
      <c r="C20" s="206" t="s">
        <v>11</v>
      </c>
      <c r="D20" s="207">
        <v>6</v>
      </c>
      <c r="E20" s="208"/>
      <c r="F20" s="151"/>
      <c r="G20" s="158"/>
    </row>
    <row r="21" spans="1:7" s="5" customFormat="1" ht="24" customHeight="1" x14ac:dyDescent="0.25">
      <c r="A21" s="183">
        <v>2</v>
      </c>
      <c r="B21" s="173" t="s">
        <v>25</v>
      </c>
      <c r="C21" s="179" t="s">
        <v>11</v>
      </c>
      <c r="D21" s="6">
        <v>0.45</v>
      </c>
      <c r="E21" s="6"/>
      <c r="F21" s="22"/>
      <c r="G21" s="6"/>
    </row>
    <row r="22" spans="1:7" s="5" customFormat="1" ht="24" customHeight="1" x14ac:dyDescent="0.25">
      <c r="A22" s="181">
        <v>3</v>
      </c>
      <c r="B22" s="209" t="s">
        <v>26</v>
      </c>
      <c r="C22" s="210" t="s">
        <v>11</v>
      </c>
      <c r="D22" s="211">
        <v>0.3</v>
      </c>
      <c r="E22" s="212"/>
      <c r="F22" s="22"/>
      <c r="G22" s="6"/>
    </row>
    <row r="23" spans="1:7" s="5" customFormat="1" ht="61.2" customHeight="1" thickBot="1" x14ac:dyDescent="0.3">
      <c r="A23" s="183">
        <v>4</v>
      </c>
      <c r="B23" s="170" t="s">
        <v>27</v>
      </c>
      <c r="C23" s="210" t="s">
        <v>11</v>
      </c>
      <c r="D23" s="211">
        <v>1.2</v>
      </c>
      <c r="E23" s="212"/>
      <c r="F23" s="22"/>
      <c r="G23" s="6"/>
    </row>
    <row r="24" spans="1:7" s="35" customFormat="1" ht="24" customHeight="1" thickTop="1" thickBot="1" x14ac:dyDescent="0.3">
      <c r="A24" s="226" t="s">
        <v>28</v>
      </c>
      <c r="B24" s="227"/>
      <c r="C24" s="226"/>
      <c r="D24" s="227"/>
      <c r="E24" s="27"/>
      <c r="F24" s="36">
        <f>SUM(F20:F23)</f>
        <v>0</v>
      </c>
      <c r="G24" s="37"/>
    </row>
    <row r="25" spans="1:7" s="18" customFormat="1" ht="24.9" customHeight="1" thickTop="1" thickBot="1" x14ac:dyDescent="0.3">
      <c r="A25" s="17" t="s">
        <v>29</v>
      </c>
      <c r="B25" s="232" t="s">
        <v>30</v>
      </c>
      <c r="C25" s="233"/>
      <c r="D25" s="233"/>
      <c r="E25" s="233"/>
      <c r="F25" s="233"/>
      <c r="G25" s="233"/>
    </row>
    <row r="26" spans="1:7" s="5" customFormat="1" ht="184.2" customHeight="1" x14ac:dyDescent="0.25">
      <c r="A26" s="181">
        <v>1</v>
      </c>
      <c r="B26" s="198" t="s">
        <v>882</v>
      </c>
      <c r="C26" s="199" t="s">
        <v>31</v>
      </c>
      <c r="D26" s="200">
        <v>1</v>
      </c>
      <c r="E26" s="201"/>
      <c r="F26" s="22"/>
      <c r="G26" s="202"/>
    </row>
    <row r="27" spans="1:7" s="5" customFormat="1" ht="189" customHeight="1" x14ac:dyDescent="0.25">
      <c r="A27" s="183">
        <v>2</v>
      </c>
      <c r="B27" s="203" t="s">
        <v>556</v>
      </c>
      <c r="C27" s="187" t="s">
        <v>31</v>
      </c>
      <c r="D27" s="143">
        <v>32</v>
      </c>
      <c r="E27" s="201"/>
      <c r="F27" s="22"/>
      <c r="G27" s="202"/>
    </row>
    <row r="28" spans="1:7" s="5" customFormat="1" ht="19.95" customHeight="1" x14ac:dyDescent="0.25">
      <c r="A28" s="181">
        <v>3</v>
      </c>
      <c r="B28" s="197" t="s">
        <v>32</v>
      </c>
      <c r="C28" s="187" t="s">
        <v>33</v>
      </c>
      <c r="D28" s="143">
        <v>1</v>
      </c>
      <c r="E28" s="179"/>
      <c r="F28" s="179"/>
      <c r="G28" s="143"/>
    </row>
    <row r="29" spans="1:7" s="5" customFormat="1" ht="19.95" customHeight="1" x14ac:dyDescent="0.25">
      <c r="A29" s="183">
        <v>4</v>
      </c>
      <c r="B29" s="197" t="s">
        <v>34</v>
      </c>
      <c r="C29" s="187" t="s">
        <v>35</v>
      </c>
      <c r="D29" s="143">
        <v>1</v>
      </c>
      <c r="E29" s="179"/>
      <c r="F29" s="179"/>
      <c r="G29" s="143"/>
    </row>
    <row r="30" spans="1:7" s="5" customFormat="1" ht="19.95" customHeight="1" x14ac:dyDescent="0.25">
      <c r="A30" s="183">
        <v>5</v>
      </c>
      <c r="B30" s="197" t="s">
        <v>36</v>
      </c>
      <c r="C30" s="187" t="s">
        <v>35</v>
      </c>
      <c r="D30" s="143">
        <v>2</v>
      </c>
      <c r="E30" s="179"/>
      <c r="F30" s="179"/>
      <c r="G30" s="143"/>
    </row>
    <row r="31" spans="1:7" s="5" customFormat="1" ht="19.95" customHeight="1" x14ac:dyDescent="0.25">
      <c r="A31" s="181">
        <v>6</v>
      </c>
      <c r="B31" s="197" t="s">
        <v>37</v>
      </c>
      <c r="C31" s="187" t="s">
        <v>9</v>
      </c>
      <c r="D31" s="143">
        <v>120</v>
      </c>
      <c r="E31" s="179"/>
      <c r="F31" s="179"/>
      <c r="G31" s="143"/>
    </row>
    <row r="32" spans="1:7" s="5" customFormat="1" ht="19.95" customHeight="1" x14ac:dyDescent="0.25">
      <c r="A32" s="183">
        <v>7</v>
      </c>
      <c r="B32" s="197" t="s">
        <v>38</v>
      </c>
      <c r="C32" s="187" t="s">
        <v>9</v>
      </c>
      <c r="D32" s="143">
        <v>80</v>
      </c>
      <c r="E32" s="179"/>
      <c r="F32" s="179"/>
      <c r="G32" s="143"/>
    </row>
    <row r="33" spans="1:7" s="5" customFormat="1" ht="19.95" customHeight="1" x14ac:dyDescent="0.25">
      <c r="A33" s="183">
        <v>8</v>
      </c>
      <c r="B33" s="197" t="s">
        <v>39</v>
      </c>
      <c r="C33" s="187" t="s">
        <v>9</v>
      </c>
      <c r="D33" s="143">
        <v>150</v>
      </c>
      <c r="E33" s="179"/>
      <c r="F33" s="179"/>
      <c r="G33" s="143"/>
    </row>
    <row r="34" spans="1:7" s="5" customFormat="1" ht="19.95" customHeight="1" x14ac:dyDescent="0.25">
      <c r="A34" s="183">
        <v>9</v>
      </c>
      <c r="B34" s="197" t="s">
        <v>40</v>
      </c>
      <c r="C34" s="187" t="s">
        <v>41</v>
      </c>
      <c r="D34" s="143">
        <v>5</v>
      </c>
      <c r="E34" s="179"/>
      <c r="F34" s="179"/>
      <c r="G34" s="143"/>
    </row>
    <row r="35" spans="1:7" s="5" customFormat="1" ht="19.95" customHeight="1" x14ac:dyDescent="0.25">
      <c r="A35" s="181">
        <v>10</v>
      </c>
      <c r="B35" s="197" t="s">
        <v>42</v>
      </c>
      <c r="C35" s="187" t="s">
        <v>33</v>
      </c>
      <c r="D35" s="143">
        <v>1</v>
      </c>
      <c r="E35" s="179"/>
      <c r="F35" s="179"/>
      <c r="G35" s="143"/>
    </row>
    <row r="36" spans="1:7" s="5" customFormat="1" ht="19.95" customHeight="1" x14ac:dyDescent="0.25">
      <c r="A36" s="183">
        <v>11</v>
      </c>
      <c r="B36" s="197" t="s">
        <v>43</v>
      </c>
      <c r="C36" s="187" t="s">
        <v>35</v>
      </c>
      <c r="D36" s="143">
        <v>1</v>
      </c>
      <c r="E36" s="179"/>
      <c r="F36" s="179"/>
      <c r="G36" s="143"/>
    </row>
    <row r="37" spans="1:7" s="5" customFormat="1" ht="19.95" customHeight="1" x14ac:dyDescent="0.25">
      <c r="A37" s="183">
        <v>12</v>
      </c>
      <c r="B37" s="197" t="s">
        <v>44</v>
      </c>
      <c r="C37" s="187" t="s">
        <v>9</v>
      </c>
      <c r="D37" s="143">
        <v>110</v>
      </c>
      <c r="E37" s="179"/>
      <c r="F37" s="179"/>
      <c r="G37" s="143"/>
    </row>
    <row r="38" spans="1:7" s="5" customFormat="1" ht="19.95" customHeight="1" x14ac:dyDescent="0.25">
      <c r="A38" s="183">
        <v>13</v>
      </c>
      <c r="B38" s="197" t="s">
        <v>45</v>
      </c>
      <c r="C38" s="187" t="s">
        <v>33</v>
      </c>
      <c r="D38" s="143">
        <v>1</v>
      </c>
      <c r="E38" s="179"/>
      <c r="F38" s="179"/>
      <c r="G38" s="143"/>
    </row>
    <row r="39" spans="1:7" s="5" customFormat="1" ht="19.95" customHeight="1" x14ac:dyDescent="0.25">
      <c r="A39" s="181">
        <v>14</v>
      </c>
      <c r="B39" s="197" t="s">
        <v>46</v>
      </c>
      <c r="C39" s="187" t="s">
        <v>9</v>
      </c>
      <c r="D39" s="143">
        <v>75</v>
      </c>
      <c r="E39" s="179"/>
      <c r="F39" s="179"/>
      <c r="G39" s="143"/>
    </row>
    <row r="40" spans="1:7" s="5" customFormat="1" ht="19.95" customHeight="1" x14ac:dyDescent="0.25">
      <c r="A40" s="183">
        <v>15</v>
      </c>
      <c r="B40" s="197" t="s">
        <v>47</v>
      </c>
      <c r="C40" s="187" t="s">
        <v>14</v>
      </c>
      <c r="D40" s="143">
        <v>1</v>
      </c>
      <c r="E40" s="179"/>
      <c r="F40" s="179"/>
      <c r="G40" s="143"/>
    </row>
    <row r="41" spans="1:7" s="5" customFormat="1" ht="19.95" customHeight="1" x14ac:dyDescent="0.25">
      <c r="A41" s="183">
        <v>16</v>
      </c>
      <c r="B41" s="197" t="s">
        <v>48</v>
      </c>
      <c r="C41" s="187" t="s">
        <v>14</v>
      </c>
      <c r="D41" s="143">
        <v>1</v>
      </c>
      <c r="E41" s="179"/>
      <c r="F41" s="179"/>
      <c r="G41" s="143"/>
    </row>
    <row r="42" spans="1:7" s="5" customFormat="1" ht="26.4" x14ac:dyDescent="0.25">
      <c r="A42" s="183">
        <v>17</v>
      </c>
      <c r="B42" s="204" t="s">
        <v>557</v>
      </c>
      <c r="C42" s="6" t="s">
        <v>31</v>
      </c>
      <c r="D42" s="6">
        <v>1</v>
      </c>
      <c r="E42" s="6"/>
      <c r="F42" s="22"/>
      <c r="G42" s="202"/>
    </row>
    <row r="43" spans="1:7" s="5" customFormat="1" ht="24" customHeight="1" x14ac:dyDescent="0.25">
      <c r="A43" s="181">
        <v>18</v>
      </c>
      <c r="B43" s="142" t="s">
        <v>558</v>
      </c>
      <c r="C43" s="6" t="s">
        <v>31</v>
      </c>
      <c r="D43" s="167">
        <v>1</v>
      </c>
      <c r="E43" s="176"/>
      <c r="F43" s="22"/>
      <c r="G43" s="202"/>
    </row>
    <row r="44" spans="1:7" s="5" customFormat="1" ht="33" customHeight="1" x14ac:dyDescent="0.25">
      <c r="A44" s="183">
        <v>19</v>
      </c>
      <c r="B44" s="142" t="s">
        <v>559</v>
      </c>
      <c r="C44" s="6" t="s">
        <v>31</v>
      </c>
      <c r="D44" s="6">
        <v>1</v>
      </c>
      <c r="E44" s="6"/>
      <c r="F44" s="22"/>
      <c r="G44" s="202"/>
    </row>
    <row r="45" spans="1:7" s="5" customFormat="1" ht="33" customHeight="1" x14ac:dyDescent="0.25">
      <c r="A45" s="183">
        <v>20</v>
      </c>
      <c r="B45" s="142" t="s">
        <v>561</v>
      </c>
      <c r="C45" s="6" t="s">
        <v>33</v>
      </c>
      <c r="D45" s="6">
        <v>1</v>
      </c>
      <c r="E45" s="6"/>
      <c r="F45" s="22"/>
      <c r="G45" s="202"/>
    </row>
    <row r="46" spans="1:7" s="5" customFormat="1" ht="33" customHeight="1" x14ac:dyDescent="0.25">
      <c r="A46" s="183">
        <v>21</v>
      </c>
      <c r="B46" s="142" t="s">
        <v>562</v>
      </c>
      <c r="C46" s="6" t="s">
        <v>31</v>
      </c>
      <c r="D46" s="6">
        <v>1</v>
      </c>
      <c r="E46" s="6"/>
      <c r="F46" s="22"/>
      <c r="G46" s="202"/>
    </row>
    <row r="47" spans="1:7" s="5" customFormat="1" ht="24" customHeight="1" thickBot="1" x14ac:dyDescent="0.3">
      <c r="A47" s="181">
        <v>22</v>
      </c>
      <c r="B47" s="173" t="s">
        <v>560</v>
      </c>
      <c r="C47" s="6" t="s">
        <v>31</v>
      </c>
      <c r="D47" s="6">
        <v>1</v>
      </c>
      <c r="E47" s="6"/>
      <c r="F47" s="22"/>
      <c r="G47" s="202"/>
    </row>
    <row r="48" spans="1:7" s="38" customFormat="1" ht="24.9" customHeight="1" thickTop="1" thickBot="1" x14ac:dyDescent="0.3">
      <c r="A48" s="226" t="s">
        <v>49</v>
      </c>
      <c r="B48" s="253"/>
      <c r="C48" s="254"/>
      <c r="D48" s="253"/>
      <c r="E48" s="45"/>
      <c r="F48" s="46">
        <f>SUM(F26:F47)</f>
        <v>0</v>
      </c>
      <c r="G48" s="46"/>
    </row>
    <row r="49" spans="1:7" s="18" customFormat="1" ht="24.9" customHeight="1" thickTop="1" thickBot="1" x14ac:dyDescent="0.3">
      <c r="A49" s="127" t="s">
        <v>50</v>
      </c>
      <c r="B49" s="232" t="s">
        <v>569</v>
      </c>
      <c r="C49" s="233"/>
      <c r="D49" s="233"/>
      <c r="E49" s="233"/>
      <c r="F49" s="233"/>
      <c r="G49" s="233"/>
    </row>
    <row r="50" spans="1:7" s="5" customFormat="1" ht="184.2" customHeight="1" thickTop="1" thickBot="1" x14ac:dyDescent="0.3">
      <c r="A50" s="181">
        <v>1</v>
      </c>
      <c r="B50" s="198" t="s">
        <v>882</v>
      </c>
      <c r="C50" s="199" t="s">
        <v>31</v>
      </c>
      <c r="D50" s="200">
        <v>1</v>
      </c>
      <c r="E50" s="201"/>
      <c r="F50" s="22"/>
      <c r="G50" s="202"/>
    </row>
    <row r="51" spans="1:7" s="38" customFormat="1" ht="24.9" customHeight="1" thickTop="1" thickBot="1" x14ac:dyDescent="0.3">
      <c r="A51" s="226" t="s">
        <v>572</v>
      </c>
      <c r="B51" s="253"/>
      <c r="C51" s="254"/>
      <c r="D51" s="253"/>
      <c r="E51" s="45"/>
      <c r="F51" s="46">
        <f>SUM(F50)</f>
        <v>0</v>
      </c>
      <c r="G51" s="46"/>
    </row>
    <row r="52" spans="1:7" s="18" customFormat="1" ht="22.5" customHeight="1" thickTop="1" thickBot="1" x14ac:dyDescent="0.3">
      <c r="A52" s="17" t="s">
        <v>66</v>
      </c>
      <c r="B52" s="234" t="s">
        <v>563</v>
      </c>
      <c r="C52" s="235"/>
      <c r="D52" s="235"/>
      <c r="E52" s="235"/>
      <c r="F52" s="235"/>
      <c r="G52" s="235"/>
    </row>
    <row r="53" spans="1:7" s="5" customFormat="1" ht="19.95" customHeight="1" x14ac:dyDescent="0.25">
      <c r="A53" s="183">
        <v>1</v>
      </c>
      <c r="B53" s="193" t="s">
        <v>564</v>
      </c>
      <c r="C53" s="194" t="s">
        <v>11</v>
      </c>
      <c r="D53" s="195">
        <v>7</v>
      </c>
      <c r="E53" s="158"/>
      <c r="F53" s="151"/>
      <c r="G53" s="195"/>
    </row>
    <row r="54" spans="1:7" s="5" customFormat="1" ht="19.95" customHeight="1" x14ac:dyDescent="0.25">
      <c r="A54" s="183">
        <v>2</v>
      </c>
      <c r="B54" s="173" t="s">
        <v>52</v>
      </c>
      <c r="C54" s="179" t="s">
        <v>11</v>
      </c>
      <c r="D54" s="22">
        <v>5.6</v>
      </c>
      <c r="E54" s="6"/>
      <c r="F54" s="22"/>
      <c r="G54" s="22"/>
    </row>
    <row r="55" spans="1:7" s="5" customFormat="1" ht="19.95" customHeight="1" x14ac:dyDescent="0.25">
      <c r="A55" s="183">
        <v>3</v>
      </c>
      <c r="B55" s="173" t="s">
        <v>53</v>
      </c>
      <c r="C55" s="179" t="s">
        <v>11</v>
      </c>
      <c r="D55" s="196">
        <v>13.6</v>
      </c>
      <c r="E55" s="6"/>
      <c r="F55" s="22"/>
      <c r="G55" s="196"/>
    </row>
    <row r="56" spans="1:7" s="5" customFormat="1" ht="19.95" customHeight="1" x14ac:dyDescent="0.25">
      <c r="A56" s="183">
        <v>4</v>
      </c>
      <c r="B56" s="173" t="s">
        <v>54</v>
      </c>
      <c r="C56" s="179" t="s">
        <v>11</v>
      </c>
      <c r="D56" s="196">
        <v>2.2999999999999998</v>
      </c>
      <c r="E56" s="6"/>
      <c r="F56" s="22"/>
      <c r="G56" s="196"/>
    </row>
    <row r="57" spans="1:7" s="5" customFormat="1" ht="19.95" customHeight="1" x14ac:dyDescent="0.25">
      <c r="A57" s="183">
        <v>5</v>
      </c>
      <c r="B57" s="197" t="s">
        <v>55</v>
      </c>
      <c r="C57" s="179" t="s">
        <v>11</v>
      </c>
      <c r="D57" s="196">
        <v>14.4</v>
      </c>
      <c r="E57" s="6"/>
      <c r="F57" s="22"/>
      <c r="G57" s="196"/>
    </row>
    <row r="58" spans="1:7" s="5" customFormat="1" ht="19.95" customHeight="1" x14ac:dyDescent="0.25">
      <c r="A58" s="183">
        <v>6</v>
      </c>
      <c r="B58" s="142" t="s">
        <v>56</v>
      </c>
      <c r="C58" s="179" t="s">
        <v>57</v>
      </c>
      <c r="D58" s="196">
        <v>87</v>
      </c>
      <c r="E58" s="6"/>
      <c r="F58" s="22"/>
      <c r="G58" s="196"/>
    </row>
    <row r="59" spans="1:7" s="5" customFormat="1" ht="26.4" x14ac:dyDescent="0.25">
      <c r="A59" s="183">
        <v>7</v>
      </c>
      <c r="B59" s="142" t="s">
        <v>58</v>
      </c>
      <c r="C59" s="179" t="s">
        <v>57</v>
      </c>
      <c r="D59" s="22">
        <v>8</v>
      </c>
      <c r="E59" s="176"/>
      <c r="F59" s="22"/>
      <c r="G59" s="22"/>
    </row>
    <row r="60" spans="1:7" s="5" customFormat="1" ht="26.4" x14ac:dyDescent="0.25">
      <c r="A60" s="183">
        <v>8</v>
      </c>
      <c r="B60" s="153" t="s">
        <v>72</v>
      </c>
      <c r="C60" s="22" t="s">
        <v>69</v>
      </c>
      <c r="D60" s="6">
        <v>7</v>
      </c>
      <c r="E60" s="6"/>
      <c r="F60" s="143"/>
      <c r="G60" s="6"/>
    </row>
    <row r="61" spans="1:7" s="5" customFormat="1" ht="26.4" x14ac:dyDescent="0.25">
      <c r="A61" s="183">
        <v>9</v>
      </c>
      <c r="B61" s="142" t="s">
        <v>59</v>
      </c>
      <c r="C61" s="179" t="s">
        <v>57</v>
      </c>
      <c r="D61" s="196">
        <v>108</v>
      </c>
      <c r="E61" s="176"/>
      <c r="F61" s="22"/>
      <c r="G61" s="196"/>
    </row>
    <row r="62" spans="1:7" s="5" customFormat="1" ht="22.95" customHeight="1" x14ac:dyDescent="0.25">
      <c r="A62" s="183">
        <v>10</v>
      </c>
      <c r="B62" s="142" t="s">
        <v>565</v>
      </c>
      <c r="C62" s="179" t="s">
        <v>11</v>
      </c>
      <c r="D62" s="196">
        <v>1.4</v>
      </c>
      <c r="E62" s="176"/>
      <c r="F62" s="22"/>
      <c r="G62" s="196"/>
    </row>
    <row r="63" spans="1:7" s="5" customFormat="1" ht="27.45" customHeight="1" x14ac:dyDescent="0.25">
      <c r="A63" s="183">
        <v>11</v>
      </c>
      <c r="B63" s="142" t="s">
        <v>62</v>
      </c>
      <c r="C63" s="179" t="s">
        <v>57</v>
      </c>
      <c r="D63" s="22">
        <v>1.6</v>
      </c>
      <c r="E63" s="176"/>
      <c r="F63" s="22"/>
      <c r="G63" s="22"/>
    </row>
    <row r="64" spans="1:7" s="5" customFormat="1" ht="27.45" customHeight="1" x14ac:dyDescent="0.25">
      <c r="A64" s="183">
        <v>12</v>
      </c>
      <c r="B64" s="142" t="s">
        <v>566</v>
      </c>
      <c r="C64" s="179" t="s">
        <v>57</v>
      </c>
      <c r="D64" s="22">
        <v>2.2999999999999998</v>
      </c>
      <c r="E64" s="176"/>
      <c r="F64" s="22"/>
      <c r="G64" s="22"/>
    </row>
    <row r="65" spans="1:7" s="5" customFormat="1" ht="27.45" customHeight="1" x14ac:dyDescent="0.25">
      <c r="A65" s="183">
        <v>13</v>
      </c>
      <c r="B65" s="142" t="s">
        <v>884</v>
      </c>
      <c r="C65" s="179" t="s">
        <v>881</v>
      </c>
      <c r="D65" s="22">
        <v>1</v>
      </c>
      <c r="E65" s="176"/>
      <c r="F65" s="22"/>
      <c r="G65" s="22"/>
    </row>
    <row r="66" spans="1:7" s="5" customFormat="1" ht="27.45" customHeight="1" x14ac:dyDescent="0.25">
      <c r="A66" s="183">
        <v>14</v>
      </c>
      <c r="B66" s="142" t="s">
        <v>885</v>
      </c>
      <c r="C66" s="179" t="s">
        <v>881</v>
      </c>
      <c r="D66" s="22">
        <v>1</v>
      </c>
      <c r="E66" s="176"/>
      <c r="F66" s="22"/>
      <c r="G66" s="22"/>
    </row>
    <row r="67" spans="1:7" s="5" customFormat="1" ht="27.45" customHeight="1" x14ac:dyDescent="0.25">
      <c r="A67" s="183">
        <v>15</v>
      </c>
      <c r="B67" s="142" t="s">
        <v>886</v>
      </c>
      <c r="C67" s="179" t="s">
        <v>601</v>
      </c>
      <c r="D67" s="22">
        <v>1</v>
      </c>
      <c r="E67" s="176"/>
      <c r="F67" s="22"/>
      <c r="G67" s="22"/>
    </row>
    <row r="68" spans="1:7" s="5" customFormat="1" ht="27.45" customHeight="1" x14ac:dyDescent="0.25">
      <c r="A68" s="183">
        <v>16</v>
      </c>
      <c r="B68" s="142" t="s">
        <v>887</v>
      </c>
      <c r="C68" s="179" t="s">
        <v>601</v>
      </c>
      <c r="D68" s="22">
        <v>6</v>
      </c>
      <c r="E68" s="176"/>
      <c r="F68" s="22"/>
      <c r="G68" s="22"/>
    </row>
    <row r="69" spans="1:7" s="5" customFormat="1" ht="27.45" customHeight="1" x14ac:dyDescent="0.25">
      <c r="A69" s="183">
        <v>17</v>
      </c>
      <c r="B69" s="142" t="s">
        <v>888</v>
      </c>
      <c r="C69" s="179" t="s">
        <v>601</v>
      </c>
      <c r="D69" s="22">
        <v>1</v>
      </c>
      <c r="E69" s="176"/>
      <c r="F69" s="22"/>
      <c r="G69" s="22"/>
    </row>
    <row r="70" spans="1:7" s="5" customFormat="1" ht="27.45" customHeight="1" x14ac:dyDescent="0.25">
      <c r="A70" s="183">
        <v>18</v>
      </c>
      <c r="B70" s="142" t="s">
        <v>889</v>
      </c>
      <c r="C70" s="179" t="s">
        <v>601</v>
      </c>
      <c r="D70" s="22">
        <v>3</v>
      </c>
      <c r="E70" s="176"/>
      <c r="F70" s="22"/>
      <c r="G70" s="22"/>
    </row>
    <row r="71" spans="1:7" s="5" customFormat="1" ht="27.45" customHeight="1" x14ac:dyDescent="0.25">
      <c r="A71" s="183">
        <v>19</v>
      </c>
      <c r="B71" s="142" t="s">
        <v>890</v>
      </c>
      <c r="C71" s="179" t="s">
        <v>9</v>
      </c>
      <c r="D71" s="22">
        <v>35</v>
      </c>
      <c r="E71" s="176"/>
      <c r="F71" s="22"/>
      <c r="G71" s="22"/>
    </row>
    <row r="72" spans="1:7" s="5" customFormat="1" ht="27.45" customHeight="1" x14ac:dyDescent="0.25">
      <c r="A72" s="183">
        <v>20</v>
      </c>
      <c r="B72" s="142" t="s">
        <v>891</v>
      </c>
      <c r="C72" s="179" t="s">
        <v>57</v>
      </c>
      <c r="D72" s="22">
        <v>14</v>
      </c>
      <c r="E72" s="176"/>
      <c r="F72" s="22"/>
      <c r="G72" s="22"/>
    </row>
    <row r="73" spans="1:7" s="5" customFormat="1" ht="37.200000000000003" customHeight="1" thickBot="1" x14ac:dyDescent="0.3">
      <c r="A73" s="183">
        <v>21</v>
      </c>
      <c r="B73" s="220" t="s">
        <v>567</v>
      </c>
      <c r="C73" s="179" t="s">
        <v>64</v>
      </c>
      <c r="D73" s="22">
        <v>4</v>
      </c>
      <c r="E73" s="176"/>
      <c r="F73" s="22"/>
      <c r="G73" s="22"/>
    </row>
    <row r="74" spans="1:7" s="38" customFormat="1" ht="24.9" customHeight="1" thickTop="1" thickBot="1" x14ac:dyDescent="0.3">
      <c r="A74" s="226" t="s">
        <v>568</v>
      </c>
      <c r="B74" s="227"/>
      <c r="C74" s="226"/>
      <c r="D74" s="227"/>
      <c r="E74" s="27"/>
      <c r="F74" s="34">
        <f>SUM(F53:F73)</f>
        <v>0</v>
      </c>
      <c r="G74" s="34"/>
    </row>
    <row r="75" spans="1:7" s="18" customFormat="1" ht="22.5" customHeight="1" thickTop="1" thickBot="1" x14ac:dyDescent="0.3">
      <c r="A75" s="17" t="s">
        <v>91</v>
      </c>
      <c r="B75" s="234" t="s">
        <v>848</v>
      </c>
      <c r="C75" s="235"/>
      <c r="D75" s="235"/>
      <c r="E75" s="235"/>
      <c r="F75" s="235"/>
      <c r="G75" s="235"/>
    </row>
    <row r="76" spans="1:7" s="5" customFormat="1" ht="19.95" customHeight="1" x14ac:dyDescent="0.25">
      <c r="A76" s="183">
        <v>1</v>
      </c>
      <c r="B76" s="142" t="s">
        <v>849</v>
      </c>
      <c r="C76" s="179" t="s">
        <v>877</v>
      </c>
      <c r="D76" s="22">
        <v>1.7999999999999998</v>
      </c>
      <c r="E76" s="176"/>
      <c r="F76" s="151"/>
      <c r="G76" s="195"/>
    </row>
    <row r="77" spans="1:7" s="5" customFormat="1" ht="19.95" customHeight="1" x14ac:dyDescent="0.25">
      <c r="A77" s="183">
        <v>2</v>
      </c>
      <c r="B77" s="142" t="s">
        <v>850</v>
      </c>
      <c r="C77" s="179" t="s">
        <v>877</v>
      </c>
      <c r="D77" s="22">
        <v>5.7</v>
      </c>
      <c r="E77" s="176"/>
      <c r="F77" s="151"/>
      <c r="G77" s="22"/>
    </row>
    <row r="78" spans="1:7" s="5" customFormat="1" ht="19.95" customHeight="1" x14ac:dyDescent="0.25">
      <c r="A78" s="183">
        <v>3</v>
      </c>
      <c r="B78" s="142" t="s">
        <v>851</v>
      </c>
      <c r="C78" s="179" t="s">
        <v>877</v>
      </c>
      <c r="D78" s="22">
        <v>0.08</v>
      </c>
      <c r="E78" s="176"/>
      <c r="F78" s="151"/>
      <c r="G78" s="196"/>
    </row>
    <row r="79" spans="1:7" s="5" customFormat="1" ht="19.95" customHeight="1" x14ac:dyDescent="0.25">
      <c r="A79" s="183">
        <v>4</v>
      </c>
      <c r="B79" s="142" t="s">
        <v>852</v>
      </c>
      <c r="C79" s="179" t="s">
        <v>877</v>
      </c>
      <c r="D79" s="22">
        <v>4.1760000000000002</v>
      </c>
      <c r="E79" s="176"/>
      <c r="F79" s="151"/>
      <c r="G79" s="196"/>
    </row>
    <row r="80" spans="1:7" s="5" customFormat="1" ht="19.95" customHeight="1" x14ac:dyDescent="0.25">
      <c r="A80" s="183">
        <v>5</v>
      </c>
      <c r="B80" s="142" t="s">
        <v>853</v>
      </c>
      <c r="C80" s="179" t="s">
        <v>9</v>
      </c>
      <c r="D80" s="22">
        <v>1.8</v>
      </c>
      <c r="E80" s="176"/>
      <c r="F80" s="151"/>
      <c r="G80" s="196"/>
    </row>
    <row r="81" spans="1:7" s="5" customFormat="1" ht="19.95" customHeight="1" x14ac:dyDescent="0.25">
      <c r="A81" s="183">
        <v>6</v>
      </c>
      <c r="B81" s="142" t="s">
        <v>854</v>
      </c>
      <c r="C81" s="179" t="s">
        <v>9</v>
      </c>
      <c r="D81" s="22">
        <v>3</v>
      </c>
      <c r="E81" s="176"/>
      <c r="F81" s="151"/>
      <c r="G81" s="196"/>
    </row>
    <row r="82" spans="1:7" s="5" customFormat="1" ht="19.95" customHeight="1" x14ac:dyDescent="0.25">
      <c r="A82" s="183">
        <v>7</v>
      </c>
      <c r="B82" s="142" t="s">
        <v>855</v>
      </c>
      <c r="C82" s="179" t="s">
        <v>9</v>
      </c>
      <c r="D82" s="22">
        <v>2</v>
      </c>
      <c r="E82" s="176"/>
      <c r="F82" s="151"/>
      <c r="G82" s="196"/>
    </row>
    <row r="83" spans="1:7" s="5" customFormat="1" ht="19.95" customHeight="1" x14ac:dyDescent="0.25">
      <c r="A83" s="183">
        <v>8</v>
      </c>
      <c r="B83" s="142" t="s">
        <v>855</v>
      </c>
      <c r="C83" s="179" t="s">
        <v>9</v>
      </c>
      <c r="D83" s="22">
        <v>2</v>
      </c>
      <c r="E83" s="176"/>
      <c r="F83" s="151"/>
      <c r="G83" s="196"/>
    </row>
    <row r="84" spans="1:7" s="5" customFormat="1" ht="19.95" customHeight="1" x14ac:dyDescent="0.25">
      <c r="A84" s="183">
        <v>9</v>
      </c>
      <c r="B84" s="142" t="s">
        <v>856</v>
      </c>
      <c r="C84" s="179" t="s">
        <v>877</v>
      </c>
      <c r="D84" s="22">
        <v>1.26</v>
      </c>
      <c r="E84" s="176"/>
      <c r="F84" s="151"/>
      <c r="G84" s="196"/>
    </row>
    <row r="85" spans="1:7" s="5" customFormat="1" ht="19.95" customHeight="1" x14ac:dyDescent="0.25">
      <c r="A85" s="183">
        <v>10</v>
      </c>
      <c r="B85" s="142" t="s">
        <v>857</v>
      </c>
      <c r="C85" s="179" t="s">
        <v>877</v>
      </c>
      <c r="D85" s="22">
        <v>1.2</v>
      </c>
      <c r="E85" s="176"/>
      <c r="F85" s="151"/>
      <c r="G85" s="196"/>
    </row>
    <row r="86" spans="1:7" s="5" customFormat="1" ht="19.95" customHeight="1" x14ac:dyDescent="0.25">
      <c r="A86" s="183">
        <v>11</v>
      </c>
      <c r="B86" s="142" t="s">
        <v>858</v>
      </c>
      <c r="C86" s="179" t="s">
        <v>31</v>
      </c>
      <c r="D86" s="22">
        <v>12</v>
      </c>
      <c r="E86" s="176"/>
      <c r="F86" s="151"/>
      <c r="G86" s="196"/>
    </row>
    <row r="87" spans="1:7" s="5" customFormat="1" ht="19.95" customHeight="1" x14ac:dyDescent="0.25">
      <c r="A87" s="183">
        <v>12</v>
      </c>
      <c r="B87" s="142" t="s">
        <v>859</v>
      </c>
      <c r="C87" s="179" t="s">
        <v>31</v>
      </c>
      <c r="D87" s="22">
        <v>28</v>
      </c>
      <c r="E87" s="176"/>
      <c r="F87" s="151"/>
      <c r="G87" s="196"/>
    </row>
    <row r="88" spans="1:7" s="5" customFormat="1" ht="19.95" customHeight="1" x14ac:dyDescent="0.25">
      <c r="A88" s="183">
        <v>13</v>
      </c>
      <c r="B88" s="142" t="s">
        <v>860</v>
      </c>
      <c r="C88" s="179" t="s">
        <v>878</v>
      </c>
      <c r="D88" s="22">
        <v>20</v>
      </c>
      <c r="E88" s="176"/>
      <c r="F88" s="151"/>
      <c r="G88" s="196"/>
    </row>
    <row r="89" spans="1:7" s="5" customFormat="1" ht="19.95" customHeight="1" x14ac:dyDescent="0.25">
      <c r="A89" s="183">
        <v>14</v>
      </c>
      <c r="B89" s="142" t="s">
        <v>860</v>
      </c>
      <c r="C89" s="179" t="s">
        <v>878</v>
      </c>
      <c r="D89" s="22">
        <v>11.5</v>
      </c>
      <c r="E89" s="176"/>
      <c r="F89" s="151"/>
      <c r="G89" s="196"/>
    </row>
    <row r="90" spans="1:7" s="5" customFormat="1" ht="19.95" customHeight="1" x14ac:dyDescent="0.25">
      <c r="A90" s="183">
        <v>15</v>
      </c>
      <c r="B90" s="142" t="s">
        <v>861</v>
      </c>
      <c r="C90" s="179" t="s">
        <v>877</v>
      </c>
      <c r="D90" s="22">
        <v>1.2</v>
      </c>
      <c r="E90" s="176"/>
      <c r="F90" s="151"/>
      <c r="G90" s="196"/>
    </row>
    <row r="91" spans="1:7" s="5" customFormat="1" ht="19.95" customHeight="1" x14ac:dyDescent="0.25">
      <c r="A91" s="183">
        <v>16</v>
      </c>
      <c r="B91" s="142" t="s">
        <v>862</v>
      </c>
      <c r="C91" s="179" t="s">
        <v>877</v>
      </c>
      <c r="D91" s="22">
        <v>1</v>
      </c>
      <c r="E91" s="176"/>
      <c r="F91" s="151"/>
      <c r="G91" s="196"/>
    </row>
    <row r="92" spans="1:7" s="5" customFormat="1" ht="19.95" customHeight="1" x14ac:dyDescent="0.25">
      <c r="A92" s="183">
        <v>17</v>
      </c>
      <c r="B92" s="142" t="s">
        <v>863</v>
      </c>
      <c r="C92" s="179" t="s">
        <v>878</v>
      </c>
      <c r="D92" s="22">
        <v>3.3</v>
      </c>
      <c r="E92" s="176"/>
      <c r="F92" s="151"/>
      <c r="G92" s="196"/>
    </row>
    <row r="93" spans="1:7" s="5" customFormat="1" ht="19.95" customHeight="1" x14ac:dyDescent="0.25">
      <c r="A93" s="183">
        <v>18</v>
      </c>
      <c r="B93" s="142" t="s">
        <v>864</v>
      </c>
      <c r="C93" s="179" t="s">
        <v>878</v>
      </c>
      <c r="D93" s="22">
        <v>2.2000000000000002</v>
      </c>
      <c r="E93" s="176"/>
      <c r="F93" s="151"/>
      <c r="G93" s="196"/>
    </row>
    <row r="94" spans="1:7" s="5" customFormat="1" ht="19.95" customHeight="1" x14ac:dyDescent="0.25">
      <c r="A94" s="183">
        <v>19</v>
      </c>
      <c r="B94" s="142" t="s">
        <v>865</v>
      </c>
      <c r="C94" s="179" t="s">
        <v>878</v>
      </c>
      <c r="D94" s="22">
        <v>2</v>
      </c>
      <c r="E94" s="176"/>
      <c r="F94" s="151"/>
      <c r="G94" s="196"/>
    </row>
    <row r="95" spans="1:7" s="5" customFormat="1" ht="19.95" customHeight="1" x14ac:dyDescent="0.25">
      <c r="A95" s="183">
        <v>20</v>
      </c>
      <c r="B95" s="142" t="s">
        <v>866</v>
      </c>
      <c r="C95" s="179" t="s">
        <v>878</v>
      </c>
      <c r="D95" s="22">
        <v>0.3</v>
      </c>
      <c r="E95" s="176"/>
      <c r="F95" s="151"/>
      <c r="G95" s="196"/>
    </row>
    <row r="96" spans="1:7" s="5" customFormat="1" ht="19.95" customHeight="1" x14ac:dyDescent="0.25">
      <c r="A96" s="183">
        <v>21</v>
      </c>
      <c r="B96" s="142" t="s">
        <v>867</v>
      </c>
      <c r="C96" s="179" t="s">
        <v>878</v>
      </c>
      <c r="D96" s="22">
        <v>0.3</v>
      </c>
      <c r="E96" s="176"/>
      <c r="F96" s="151"/>
      <c r="G96" s="196"/>
    </row>
    <row r="97" spans="1:7" s="5" customFormat="1" ht="19.95" customHeight="1" x14ac:dyDescent="0.25">
      <c r="A97" s="183">
        <v>22</v>
      </c>
      <c r="B97" s="142" t="s">
        <v>868</v>
      </c>
      <c r="C97" s="179" t="s">
        <v>878</v>
      </c>
      <c r="D97" s="22">
        <v>0.36</v>
      </c>
      <c r="E97" s="176"/>
      <c r="F97" s="151"/>
      <c r="G97" s="196"/>
    </row>
    <row r="98" spans="1:7" s="5" customFormat="1" ht="19.95" customHeight="1" x14ac:dyDescent="0.25">
      <c r="A98" s="183">
        <v>23</v>
      </c>
      <c r="B98" s="142" t="s">
        <v>869</v>
      </c>
      <c r="C98" s="179" t="s">
        <v>9</v>
      </c>
      <c r="D98" s="22">
        <v>3.15</v>
      </c>
      <c r="E98" s="176"/>
      <c r="F98" s="151"/>
      <c r="G98" s="196"/>
    </row>
    <row r="99" spans="1:7" s="5" customFormat="1" ht="19.95" customHeight="1" x14ac:dyDescent="0.25">
      <c r="A99" s="183">
        <v>24</v>
      </c>
      <c r="B99" s="142" t="s">
        <v>870</v>
      </c>
      <c r="C99" s="179" t="s">
        <v>879</v>
      </c>
      <c r="D99" s="22">
        <v>4</v>
      </c>
      <c r="E99" s="176"/>
      <c r="F99" s="151"/>
      <c r="G99" s="196"/>
    </row>
    <row r="100" spans="1:7" s="5" customFormat="1" ht="19.95" customHeight="1" x14ac:dyDescent="0.25">
      <c r="A100" s="183">
        <v>25</v>
      </c>
      <c r="B100" s="142" t="s">
        <v>871</v>
      </c>
      <c r="C100" s="179" t="s">
        <v>31</v>
      </c>
      <c r="D100" s="22">
        <v>1</v>
      </c>
      <c r="E100" s="176"/>
      <c r="F100" s="151"/>
      <c r="G100" s="196"/>
    </row>
    <row r="101" spans="1:7" s="5" customFormat="1" ht="19.95" customHeight="1" x14ac:dyDescent="0.25">
      <c r="A101" s="183">
        <v>26</v>
      </c>
      <c r="B101" s="142" t="s">
        <v>872</v>
      </c>
      <c r="C101" s="179" t="s">
        <v>31</v>
      </c>
      <c r="D101" s="22">
        <v>1</v>
      </c>
      <c r="E101" s="176"/>
      <c r="F101" s="151"/>
      <c r="G101" s="196"/>
    </row>
    <row r="102" spans="1:7" s="5" customFormat="1" ht="19.95" customHeight="1" x14ac:dyDescent="0.25">
      <c r="A102" s="183">
        <v>27</v>
      </c>
      <c r="B102" s="142" t="s">
        <v>873</v>
      </c>
      <c r="C102" s="179" t="s">
        <v>31</v>
      </c>
      <c r="D102" s="22">
        <v>1</v>
      </c>
      <c r="E102" s="176"/>
      <c r="F102" s="151"/>
      <c r="G102" s="196"/>
    </row>
    <row r="103" spans="1:7" s="5" customFormat="1" x14ac:dyDescent="0.25">
      <c r="A103" s="183">
        <v>28</v>
      </c>
      <c r="B103" s="142" t="s">
        <v>874</v>
      </c>
      <c r="C103" s="179" t="s">
        <v>167</v>
      </c>
      <c r="D103" s="22">
        <v>6.5</v>
      </c>
      <c r="E103" s="176"/>
      <c r="F103" s="151"/>
      <c r="G103" s="22"/>
    </row>
    <row r="104" spans="1:7" s="5" customFormat="1" x14ac:dyDescent="0.25">
      <c r="A104" s="183">
        <v>29</v>
      </c>
      <c r="B104" s="142" t="s">
        <v>875</v>
      </c>
      <c r="C104" s="179" t="s">
        <v>880</v>
      </c>
      <c r="D104" s="22">
        <v>1</v>
      </c>
      <c r="E104" s="176"/>
      <c r="F104" s="151"/>
      <c r="G104" s="6"/>
    </row>
    <row r="105" spans="1:7" s="5" customFormat="1" ht="13.8" thickBot="1" x14ac:dyDescent="0.3">
      <c r="A105" s="183">
        <v>30</v>
      </c>
      <c r="B105" s="142" t="s">
        <v>876</v>
      </c>
      <c r="C105" s="179" t="s">
        <v>880</v>
      </c>
      <c r="D105" s="22">
        <v>1</v>
      </c>
      <c r="E105" s="176"/>
      <c r="F105" s="151"/>
      <c r="G105" s="196"/>
    </row>
    <row r="106" spans="1:7" s="38" customFormat="1" ht="24.9" customHeight="1" thickTop="1" thickBot="1" x14ac:dyDescent="0.3">
      <c r="A106" s="226" t="s">
        <v>568</v>
      </c>
      <c r="B106" s="227"/>
      <c r="C106" s="226"/>
      <c r="D106" s="227"/>
      <c r="E106" s="27"/>
      <c r="F106" s="34">
        <f>SUM(F76:F105)</f>
        <v>0</v>
      </c>
      <c r="G106" s="34"/>
    </row>
    <row r="107" spans="1:7" s="18" customFormat="1" ht="22.5" customHeight="1" thickTop="1" thickBot="1" x14ac:dyDescent="0.3">
      <c r="A107" s="17" t="s">
        <v>103</v>
      </c>
      <c r="B107" s="221" t="s">
        <v>51</v>
      </c>
      <c r="C107" s="221"/>
      <c r="D107" s="221"/>
      <c r="E107" s="221"/>
      <c r="F107" s="221"/>
      <c r="G107" s="221"/>
    </row>
    <row r="108" spans="1:7" s="5" customFormat="1" ht="19.95" customHeight="1" x14ac:dyDescent="0.25">
      <c r="A108" s="183">
        <v>1</v>
      </c>
      <c r="B108" s="193" t="s">
        <v>438</v>
      </c>
      <c r="C108" s="194" t="s">
        <v>11</v>
      </c>
      <c r="D108" s="195">
        <v>31</v>
      </c>
      <c r="E108" s="158"/>
      <c r="F108" s="151"/>
      <c r="G108" s="158"/>
    </row>
    <row r="109" spans="1:7" s="5" customFormat="1" ht="19.95" customHeight="1" x14ac:dyDescent="0.25">
      <c r="A109" s="183">
        <v>2</v>
      </c>
      <c r="B109" s="173" t="s">
        <v>52</v>
      </c>
      <c r="C109" s="179" t="s">
        <v>11</v>
      </c>
      <c r="D109" s="22">
        <v>29</v>
      </c>
      <c r="E109" s="6"/>
      <c r="F109" s="22"/>
      <c r="G109" s="6"/>
    </row>
    <row r="110" spans="1:7" s="5" customFormat="1" ht="39.6" customHeight="1" x14ac:dyDescent="0.25">
      <c r="A110" s="183">
        <v>3</v>
      </c>
      <c r="B110" s="173" t="s">
        <v>53</v>
      </c>
      <c r="C110" s="179" t="s">
        <v>11</v>
      </c>
      <c r="D110" s="196">
        <v>44</v>
      </c>
      <c r="E110" s="6"/>
      <c r="F110" s="22"/>
      <c r="G110" s="177" t="s">
        <v>839</v>
      </c>
    </row>
    <row r="111" spans="1:7" s="5" customFormat="1" ht="19.95" customHeight="1" x14ac:dyDescent="0.25">
      <c r="A111" s="183">
        <v>4</v>
      </c>
      <c r="B111" s="173" t="s">
        <v>54</v>
      </c>
      <c r="C111" s="179" t="s">
        <v>11</v>
      </c>
      <c r="D111" s="196">
        <v>5.8</v>
      </c>
      <c r="E111" s="6"/>
      <c r="F111" s="22"/>
      <c r="G111" s="6"/>
    </row>
    <row r="112" spans="1:7" s="5" customFormat="1" ht="19.95" customHeight="1" x14ac:dyDescent="0.25">
      <c r="A112" s="183">
        <v>5</v>
      </c>
      <c r="B112" s="197" t="s">
        <v>55</v>
      </c>
      <c r="C112" s="179" t="s">
        <v>11</v>
      </c>
      <c r="D112" s="196">
        <v>23.1</v>
      </c>
      <c r="E112" s="6"/>
      <c r="F112" s="22"/>
      <c r="G112" s="6"/>
    </row>
    <row r="113" spans="1:7" s="5" customFormat="1" ht="19.95" customHeight="1" x14ac:dyDescent="0.25">
      <c r="A113" s="183">
        <v>6</v>
      </c>
      <c r="B113" s="142" t="s">
        <v>56</v>
      </c>
      <c r="C113" s="179" t="s">
        <v>57</v>
      </c>
      <c r="D113" s="196">
        <f>90*2</f>
        <v>180</v>
      </c>
      <c r="E113" s="6"/>
      <c r="F113" s="22"/>
      <c r="G113" s="6"/>
    </row>
    <row r="114" spans="1:7" s="5" customFormat="1" ht="26.4" x14ac:dyDescent="0.25">
      <c r="A114" s="183">
        <v>7</v>
      </c>
      <c r="B114" s="142" t="s">
        <v>58</v>
      </c>
      <c r="C114" s="179" t="s">
        <v>57</v>
      </c>
      <c r="D114" s="22">
        <v>174</v>
      </c>
      <c r="E114" s="176"/>
      <c r="F114" s="22"/>
      <c r="G114" s="6"/>
    </row>
    <row r="115" spans="1:7" s="5" customFormat="1" ht="26.4" x14ac:dyDescent="0.25">
      <c r="A115" s="183">
        <v>8</v>
      </c>
      <c r="B115" s="142" t="s">
        <v>59</v>
      </c>
      <c r="C115" s="179" t="s">
        <v>57</v>
      </c>
      <c r="D115" s="196">
        <f>D114+D113</f>
        <v>354</v>
      </c>
      <c r="E115" s="176"/>
      <c r="F115" s="22"/>
      <c r="G115" s="6"/>
    </row>
    <row r="116" spans="1:7" s="5" customFormat="1" ht="22.95" customHeight="1" x14ac:dyDescent="0.25">
      <c r="A116" s="183">
        <v>9</v>
      </c>
      <c r="B116" s="142" t="s">
        <v>60</v>
      </c>
      <c r="C116" s="179" t="s">
        <v>11</v>
      </c>
      <c r="D116" s="196">
        <v>8.5</v>
      </c>
      <c r="E116" s="176"/>
      <c r="F116" s="22"/>
      <c r="G116" s="6"/>
    </row>
    <row r="117" spans="1:7" s="5" customFormat="1" ht="21" customHeight="1" x14ac:dyDescent="0.25">
      <c r="A117" s="183">
        <v>10</v>
      </c>
      <c r="B117" s="142" t="s">
        <v>61</v>
      </c>
      <c r="C117" s="179" t="s">
        <v>11</v>
      </c>
      <c r="D117" s="196">
        <v>4</v>
      </c>
      <c r="E117" s="176"/>
      <c r="F117" s="22"/>
      <c r="G117" s="6"/>
    </row>
    <row r="118" spans="1:7" s="5" customFormat="1" ht="27.45" customHeight="1" x14ac:dyDescent="0.25">
      <c r="A118" s="183">
        <v>11</v>
      </c>
      <c r="B118" s="142" t="s">
        <v>62</v>
      </c>
      <c r="C118" s="179" t="s">
        <v>57</v>
      </c>
      <c r="D118" s="22">
        <v>2.8</v>
      </c>
      <c r="E118" s="176"/>
      <c r="F118" s="22"/>
      <c r="G118" s="6"/>
    </row>
    <row r="119" spans="1:7" s="5" customFormat="1" ht="37.200000000000003" customHeight="1" thickBot="1" x14ac:dyDescent="0.3">
      <c r="A119" s="183">
        <v>12</v>
      </c>
      <c r="B119" s="142" t="s">
        <v>63</v>
      </c>
      <c r="C119" s="179" t="s">
        <v>64</v>
      </c>
      <c r="D119" s="22">
        <v>60</v>
      </c>
      <c r="E119" s="176"/>
      <c r="F119" s="22"/>
      <c r="G119" s="6"/>
    </row>
    <row r="120" spans="1:7" s="38" customFormat="1" ht="24.9" customHeight="1" thickTop="1" thickBot="1" x14ac:dyDescent="0.3">
      <c r="A120" s="226" t="s">
        <v>65</v>
      </c>
      <c r="B120" s="227"/>
      <c r="C120" s="226"/>
      <c r="D120" s="227"/>
      <c r="E120" s="27"/>
      <c r="F120" s="34">
        <f>SUM(F108:F119)</f>
        <v>0</v>
      </c>
      <c r="G120" s="34"/>
    </row>
    <row r="121" spans="1:7" s="15" customFormat="1" ht="27" customHeight="1" thickTop="1" x14ac:dyDescent="0.25">
      <c r="A121" s="51" t="s">
        <v>150</v>
      </c>
      <c r="B121" s="221" t="s">
        <v>67</v>
      </c>
      <c r="C121" s="221"/>
      <c r="D121" s="221"/>
      <c r="E121" s="221"/>
      <c r="F121" s="221"/>
      <c r="G121" s="221"/>
    </row>
    <row r="122" spans="1:7" s="8" customFormat="1" ht="15" customHeight="1" x14ac:dyDescent="0.25">
      <c r="A122" s="143">
        <v>1</v>
      </c>
      <c r="B122" s="142" t="s">
        <v>68</v>
      </c>
      <c r="C122" s="143" t="s">
        <v>69</v>
      </c>
      <c r="D122" s="143">
        <v>65</v>
      </c>
      <c r="E122" s="6"/>
      <c r="F122" s="143"/>
      <c r="G122" s="142"/>
    </row>
    <row r="123" spans="1:7" s="8" customFormat="1" ht="15" customHeight="1" x14ac:dyDescent="0.25">
      <c r="A123" s="143">
        <v>2</v>
      </c>
      <c r="B123" s="142" t="s">
        <v>70</v>
      </c>
      <c r="C123" s="143" t="s">
        <v>69</v>
      </c>
      <c r="D123" s="143">
        <v>33</v>
      </c>
      <c r="E123" s="6"/>
      <c r="F123" s="143"/>
      <c r="G123" s="142"/>
    </row>
    <row r="124" spans="1:7" s="8" customFormat="1" ht="15" customHeight="1" x14ac:dyDescent="0.25">
      <c r="A124" s="143">
        <v>3</v>
      </c>
      <c r="B124" s="142" t="s">
        <v>71</v>
      </c>
      <c r="C124" s="143" t="s">
        <v>69</v>
      </c>
      <c r="D124" s="143">
        <v>5.4</v>
      </c>
      <c r="E124" s="6"/>
      <c r="F124" s="143"/>
      <c r="G124" s="142"/>
    </row>
    <row r="125" spans="1:7" s="5" customFormat="1" ht="26.4" x14ac:dyDescent="0.25">
      <c r="A125" s="143">
        <v>4</v>
      </c>
      <c r="B125" s="153" t="s">
        <v>72</v>
      </c>
      <c r="C125" s="22" t="s">
        <v>69</v>
      </c>
      <c r="D125" s="6">
        <v>27</v>
      </c>
      <c r="E125" s="6"/>
      <c r="F125" s="143"/>
      <c r="G125" s="6"/>
    </row>
    <row r="126" spans="1:7" s="5" customFormat="1" ht="39.6" x14ac:dyDescent="0.25">
      <c r="A126" s="143">
        <v>5</v>
      </c>
      <c r="B126" s="153" t="s">
        <v>73</v>
      </c>
      <c r="C126" s="22" t="s">
        <v>9</v>
      </c>
      <c r="D126" s="6">
        <v>22</v>
      </c>
      <c r="E126" s="6"/>
      <c r="F126" s="143"/>
      <c r="G126" s="6"/>
    </row>
    <row r="127" spans="1:7" s="5" customFormat="1" ht="15" customHeight="1" x14ac:dyDescent="0.25">
      <c r="A127" s="143">
        <v>6</v>
      </c>
      <c r="B127" s="153" t="s">
        <v>74</v>
      </c>
      <c r="C127" s="22" t="s">
        <v>75</v>
      </c>
      <c r="D127" s="6">
        <v>90</v>
      </c>
      <c r="E127" s="6"/>
      <c r="F127" s="143"/>
      <c r="G127" s="6"/>
    </row>
    <row r="128" spans="1:7" s="5" customFormat="1" ht="30.6" customHeight="1" x14ac:dyDescent="0.25">
      <c r="A128" s="143">
        <v>7</v>
      </c>
      <c r="B128" s="153" t="s">
        <v>76</v>
      </c>
      <c r="C128" s="22" t="s">
        <v>75</v>
      </c>
      <c r="D128" s="6">
        <v>88</v>
      </c>
      <c r="E128" s="6"/>
      <c r="F128" s="143"/>
      <c r="G128" s="6"/>
    </row>
    <row r="129" spans="1:254" s="5" customFormat="1" ht="15" customHeight="1" x14ac:dyDescent="0.25">
      <c r="A129" s="143">
        <v>8</v>
      </c>
      <c r="B129" s="153" t="s">
        <v>77</v>
      </c>
      <c r="C129" s="22" t="s">
        <v>75</v>
      </c>
      <c r="D129" s="6">
        <v>88</v>
      </c>
      <c r="E129" s="6"/>
      <c r="F129" s="143"/>
      <c r="G129" s="6"/>
    </row>
    <row r="130" spans="1:254" s="5" customFormat="1" ht="15" customHeight="1" x14ac:dyDescent="0.25">
      <c r="A130" s="143">
        <v>9</v>
      </c>
      <c r="B130" s="153" t="s">
        <v>586</v>
      </c>
      <c r="C130" s="22" t="s">
        <v>75</v>
      </c>
      <c r="D130" s="6">
        <v>27</v>
      </c>
      <c r="E130" s="6"/>
      <c r="F130" s="143"/>
      <c r="G130" s="6"/>
    </row>
    <row r="131" spans="1:254" s="5" customFormat="1" ht="26.4" x14ac:dyDescent="0.25">
      <c r="A131" s="143">
        <v>10</v>
      </c>
      <c r="B131" s="153" t="s">
        <v>78</v>
      </c>
      <c r="C131" s="22" t="s">
        <v>31</v>
      </c>
      <c r="D131" s="6">
        <v>1</v>
      </c>
      <c r="E131" s="6"/>
      <c r="F131" s="143"/>
      <c r="G131" s="6"/>
    </row>
    <row r="132" spans="1:254" s="5" customFormat="1" ht="26.4" x14ac:dyDescent="0.25">
      <c r="A132" s="143">
        <v>11</v>
      </c>
      <c r="B132" s="153" t="s">
        <v>587</v>
      </c>
      <c r="C132" s="22" t="s">
        <v>31</v>
      </c>
      <c r="D132" s="6">
        <v>1</v>
      </c>
      <c r="E132" s="6"/>
      <c r="F132" s="143"/>
      <c r="G132" s="6"/>
    </row>
    <row r="133" spans="1:254" s="5" customFormat="1" ht="26.4" x14ac:dyDescent="0.25">
      <c r="A133" s="143">
        <v>12</v>
      </c>
      <c r="B133" s="153" t="s">
        <v>809</v>
      </c>
      <c r="C133" s="22" t="s">
        <v>9</v>
      </c>
      <c r="D133" s="154">
        <v>6</v>
      </c>
      <c r="E133" s="6"/>
      <c r="F133" s="143"/>
      <c r="G133" s="153"/>
    </row>
    <row r="134" spans="1:254" s="5" customFormat="1" ht="28.2" customHeight="1" x14ac:dyDescent="0.25">
      <c r="A134" s="143">
        <v>13</v>
      </c>
      <c r="B134" s="153" t="s">
        <v>588</v>
      </c>
      <c r="C134" s="22" t="s">
        <v>9</v>
      </c>
      <c r="D134" s="154">
        <v>3</v>
      </c>
      <c r="E134" s="6"/>
      <c r="F134" s="143"/>
      <c r="G134" s="153"/>
      <c r="H134" s="155"/>
      <c r="I134" s="155"/>
      <c r="J134" s="155"/>
      <c r="K134" s="155"/>
      <c r="L134" s="155"/>
      <c r="M134" s="155"/>
      <c r="N134" s="155"/>
      <c r="O134" s="155"/>
      <c r="P134" s="155"/>
      <c r="Q134" s="155"/>
      <c r="R134" s="155"/>
      <c r="S134" s="155"/>
      <c r="T134" s="155"/>
      <c r="U134" s="155"/>
      <c r="V134" s="155"/>
      <c r="W134" s="155"/>
      <c r="X134" s="155"/>
      <c r="Y134" s="155"/>
      <c r="Z134" s="155"/>
      <c r="AA134" s="155"/>
      <c r="AB134" s="155"/>
      <c r="AC134" s="155"/>
      <c r="AD134" s="155"/>
      <c r="AE134" s="155"/>
      <c r="AF134" s="155"/>
      <c r="AG134" s="155"/>
      <c r="AH134" s="155"/>
      <c r="AI134" s="155"/>
      <c r="AJ134" s="155"/>
      <c r="AK134" s="155"/>
      <c r="AL134" s="155"/>
      <c r="AM134" s="155"/>
      <c r="AN134" s="155"/>
      <c r="AO134" s="155"/>
      <c r="AP134" s="155"/>
      <c r="AQ134" s="155"/>
      <c r="AR134" s="155"/>
      <c r="AS134" s="155"/>
      <c r="AT134" s="155"/>
      <c r="AU134" s="155"/>
      <c r="AV134" s="155"/>
      <c r="AW134" s="155"/>
      <c r="AX134" s="155"/>
      <c r="AY134" s="155"/>
      <c r="AZ134" s="155"/>
      <c r="BA134" s="155"/>
      <c r="BB134" s="155"/>
      <c r="BC134" s="155"/>
      <c r="BD134" s="155"/>
      <c r="BE134" s="155"/>
      <c r="BF134" s="155"/>
      <c r="BG134" s="155"/>
      <c r="BH134" s="155"/>
      <c r="BI134" s="155"/>
      <c r="BJ134" s="155"/>
      <c r="BK134" s="155"/>
      <c r="BL134" s="155"/>
      <c r="BM134" s="155"/>
      <c r="BN134" s="155"/>
      <c r="BO134" s="155"/>
      <c r="BP134" s="155"/>
      <c r="BQ134" s="155"/>
      <c r="BR134" s="155"/>
      <c r="BS134" s="155"/>
      <c r="BT134" s="155"/>
      <c r="BU134" s="155"/>
      <c r="BV134" s="155"/>
      <c r="BW134" s="155"/>
      <c r="BX134" s="155"/>
      <c r="BY134" s="155"/>
      <c r="BZ134" s="155"/>
      <c r="CA134" s="155"/>
      <c r="CB134" s="155"/>
      <c r="CC134" s="155"/>
      <c r="CD134" s="155"/>
      <c r="CE134" s="155"/>
      <c r="CF134" s="155"/>
      <c r="CG134" s="155"/>
      <c r="CH134" s="155"/>
      <c r="CI134" s="155"/>
      <c r="CJ134" s="155"/>
      <c r="CK134" s="155"/>
      <c r="CL134" s="155"/>
      <c r="CM134" s="155"/>
      <c r="CN134" s="155"/>
      <c r="CO134" s="155"/>
      <c r="CP134" s="155"/>
      <c r="CQ134" s="155"/>
      <c r="CR134" s="155"/>
      <c r="CS134" s="155"/>
      <c r="CT134" s="155"/>
      <c r="CU134" s="155"/>
      <c r="CV134" s="155"/>
      <c r="CW134" s="155"/>
      <c r="CX134" s="155"/>
      <c r="CY134" s="155"/>
      <c r="CZ134" s="155"/>
      <c r="DA134" s="155"/>
      <c r="DB134" s="155"/>
      <c r="DC134" s="155"/>
      <c r="DD134" s="155"/>
      <c r="DE134" s="155"/>
      <c r="DF134" s="155"/>
      <c r="DG134" s="155"/>
      <c r="DH134" s="155"/>
      <c r="DI134" s="155"/>
      <c r="DJ134" s="155"/>
      <c r="DK134" s="155"/>
      <c r="DL134" s="155"/>
      <c r="DM134" s="155"/>
      <c r="DN134" s="155"/>
      <c r="DO134" s="155"/>
      <c r="DP134" s="155"/>
      <c r="DQ134" s="155"/>
      <c r="DR134" s="155"/>
      <c r="DS134" s="155"/>
      <c r="DT134" s="155"/>
      <c r="DU134" s="155"/>
      <c r="DV134" s="155"/>
      <c r="DW134" s="155"/>
      <c r="DX134" s="155"/>
      <c r="DY134" s="155"/>
      <c r="DZ134" s="155"/>
      <c r="EA134" s="155"/>
      <c r="EB134" s="155"/>
      <c r="EC134" s="155"/>
      <c r="ED134" s="155"/>
      <c r="EE134" s="155"/>
      <c r="EF134" s="155"/>
      <c r="EG134" s="155"/>
      <c r="EH134" s="155"/>
      <c r="EI134" s="155"/>
      <c r="EJ134" s="155"/>
      <c r="EK134" s="155"/>
      <c r="EL134" s="155"/>
      <c r="EM134" s="155"/>
      <c r="EN134" s="155"/>
      <c r="EO134" s="155"/>
      <c r="EP134" s="155"/>
      <c r="EQ134" s="155"/>
      <c r="ER134" s="155"/>
      <c r="ES134" s="155"/>
      <c r="ET134" s="155"/>
      <c r="EU134" s="155"/>
      <c r="EV134" s="155"/>
      <c r="EW134" s="155"/>
      <c r="EX134" s="155"/>
      <c r="EY134" s="155"/>
      <c r="EZ134" s="155"/>
      <c r="FA134" s="155"/>
      <c r="FB134" s="155"/>
      <c r="FC134" s="155"/>
      <c r="FD134" s="155"/>
      <c r="FE134" s="155"/>
      <c r="FF134" s="155"/>
      <c r="FG134" s="155"/>
      <c r="FH134" s="155"/>
      <c r="FI134" s="155"/>
      <c r="FJ134" s="155"/>
      <c r="FK134" s="155"/>
      <c r="FL134" s="155"/>
      <c r="FM134" s="155"/>
      <c r="FN134" s="155"/>
      <c r="FO134" s="155"/>
      <c r="FP134" s="155"/>
      <c r="FQ134" s="155"/>
      <c r="FR134" s="155"/>
      <c r="FS134" s="155"/>
      <c r="FT134" s="155"/>
      <c r="FU134" s="155"/>
      <c r="FV134" s="155"/>
      <c r="FW134" s="155"/>
      <c r="FX134" s="155"/>
      <c r="FY134" s="155"/>
      <c r="FZ134" s="155"/>
      <c r="GA134" s="155"/>
      <c r="GB134" s="155"/>
      <c r="GC134" s="155"/>
      <c r="GD134" s="155"/>
      <c r="GE134" s="155"/>
      <c r="GF134" s="155"/>
      <c r="GG134" s="155"/>
      <c r="GH134" s="155"/>
      <c r="GI134" s="155"/>
      <c r="GJ134" s="155"/>
      <c r="GK134" s="155"/>
      <c r="GL134" s="155"/>
      <c r="GM134" s="155"/>
      <c r="GN134" s="155"/>
      <c r="GO134" s="155"/>
      <c r="GP134" s="155"/>
      <c r="GQ134" s="155"/>
      <c r="GR134" s="155"/>
      <c r="GS134" s="155"/>
      <c r="GT134" s="155"/>
      <c r="GU134" s="155"/>
      <c r="GV134" s="155"/>
      <c r="GW134" s="155"/>
      <c r="GX134" s="155"/>
      <c r="GY134" s="155"/>
      <c r="GZ134" s="155"/>
      <c r="HA134" s="155"/>
      <c r="HB134" s="155"/>
      <c r="HC134" s="155"/>
      <c r="HD134" s="155"/>
      <c r="HE134" s="155"/>
      <c r="HF134" s="155"/>
      <c r="HG134" s="155"/>
      <c r="HH134" s="155"/>
      <c r="HI134" s="155"/>
      <c r="HJ134" s="155"/>
      <c r="HK134" s="155"/>
      <c r="HL134" s="155"/>
      <c r="HM134" s="155"/>
      <c r="HN134" s="155"/>
      <c r="HO134" s="155"/>
      <c r="HP134" s="155"/>
      <c r="HQ134" s="155"/>
      <c r="HR134" s="155"/>
      <c r="HS134" s="155"/>
      <c r="HT134" s="155"/>
      <c r="HU134" s="155"/>
      <c r="HV134" s="155"/>
      <c r="HW134" s="155"/>
      <c r="HX134" s="155"/>
      <c r="HY134" s="155"/>
      <c r="HZ134" s="155"/>
      <c r="IA134" s="155"/>
      <c r="IB134" s="155"/>
      <c r="IC134" s="155"/>
      <c r="ID134" s="155"/>
      <c r="IE134" s="155"/>
      <c r="IF134" s="155"/>
      <c r="IG134" s="155"/>
      <c r="IH134" s="155"/>
      <c r="II134" s="155"/>
      <c r="IJ134" s="155"/>
      <c r="IK134" s="155"/>
      <c r="IL134" s="155"/>
      <c r="IM134" s="155"/>
      <c r="IN134" s="155"/>
      <c r="IO134" s="155"/>
      <c r="IP134" s="155"/>
      <c r="IQ134" s="155"/>
      <c r="IR134" s="155"/>
      <c r="IS134" s="155"/>
      <c r="IT134" s="155"/>
    </row>
    <row r="135" spans="1:254" s="5" customFormat="1" ht="24" customHeight="1" x14ac:dyDescent="0.25">
      <c r="A135" s="143">
        <v>14</v>
      </c>
      <c r="B135" s="153" t="s">
        <v>589</v>
      </c>
      <c r="C135" s="22" t="s">
        <v>9</v>
      </c>
      <c r="D135" s="154">
        <v>6</v>
      </c>
      <c r="E135" s="6"/>
      <c r="F135" s="143"/>
      <c r="G135" s="153"/>
      <c r="H135" s="155"/>
      <c r="I135" s="155"/>
      <c r="J135" s="155"/>
      <c r="K135" s="155"/>
      <c r="L135" s="155"/>
      <c r="M135" s="155"/>
      <c r="N135" s="155"/>
      <c r="O135" s="155"/>
      <c r="P135" s="155"/>
      <c r="Q135" s="155"/>
      <c r="R135" s="155"/>
      <c r="S135" s="155"/>
      <c r="T135" s="155"/>
      <c r="U135" s="155"/>
      <c r="V135" s="155"/>
      <c r="W135" s="155"/>
      <c r="X135" s="155"/>
      <c r="Y135" s="155"/>
      <c r="Z135" s="155"/>
      <c r="AA135" s="155"/>
      <c r="AB135" s="155"/>
      <c r="AC135" s="155"/>
      <c r="AD135" s="155"/>
      <c r="AE135" s="155"/>
      <c r="AF135" s="155"/>
      <c r="AG135" s="155"/>
      <c r="AH135" s="155"/>
      <c r="AI135" s="155"/>
      <c r="AJ135" s="155"/>
      <c r="AK135" s="155"/>
      <c r="AL135" s="155"/>
      <c r="AM135" s="155"/>
      <c r="AN135" s="155"/>
      <c r="AO135" s="155"/>
      <c r="AP135" s="155"/>
      <c r="AQ135" s="155"/>
      <c r="AR135" s="155"/>
      <c r="AS135" s="155"/>
      <c r="AT135" s="155"/>
      <c r="AU135" s="155"/>
      <c r="AV135" s="155"/>
      <c r="AW135" s="155"/>
      <c r="AX135" s="155"/>
      <c r="AY135" s="155"/>
      <c r="AZ135" s="155"/>
      <c r="BA135" s="155"/>
      <c r="BB135" s="155"/>
      <c r="BC135" s="155"/>
      <c r="BD135" s="155"/>
      <c r="BE135" s="155"/>
      <c r="BF135" s="155"/>
      <c r="BG135" s="155"/>
      <c r="BH135" s="155"/>
      <c r="BI135" s="155"/>
      <c r="BJ135" s="155"/>
      <c r="BK135" s="155"/>
      <c r="BL135" s="155"/>
      <c r="BM135" s="155"/>
      <c r="BN135" s="155"/>
      <c r="BO135" s="155"/>
      <c r="BP135" s="155"/>
      <c r="BQ135" s="155"/>
      <c r="BR135" s="155"/>
      <c r="BS135" s="155"/>
      <c r="BT135" s="155"/>
      <c r="BU135" s="155"/>
      <c r="BV135" s="155"/>
      <c r="BW135" s="155"/>
      <c r="BX135" s="155"/>
      <c r="BY135" s="155"/>
      <c r="BZ135" s="155"/>
      <c r="CA135" s="155"/>
      <c r="CB135" s="155"/>
      <c r="CC135" s="155"/>
      <c r="CD135" s="155"/>
      <c r="CE135" s="155"/>
      <c r="CF135" s="155"/>
      <c r="CG135" s="155"/>
      <c r="CH135" s="155"/>
      <c r="CI135" s="155"/>
      <c r="CJ135" s="155"/>
      <c r="CK135" s="155"/>
      <c r="CL135" s="155"/>
      <c r="CM135" s="155"/>
      <c r="CN135" s="155"/>
      <c r="CO135" s="155"/>
      <c r="CP135" s="155"/>
      <c r="CQ135" s="155"/>
      <c r="CR135" s="155"/>
      <c r="CS135" s="155"/>
      <c r="CT135" s="155"/>
      <c r="CU135" s="155"/>
      <c r="CV135" s="155"/>
      <c r="CW135" s="155"/>
      <c r="CX135" s="155"/>
      <c r="CY135" s="155"/>
      <c r="CZ135" s="155"/>
      <c r="DA135" s="155"/>
      <c r="DB135" s="155"/>
      <c r="DC135" s="155"/>
      <c r="DD135" s="155"/>
      <c r="DE135" s="155"/>
      <c r="DF135" s="155"/>
      <c r="DG135" s="155"/>
      <c r="DH135" s="155"/>
      <c r="DI135" s="155"/>
      <c r="DJ135" s="155"/>
      <c r="DK135" s="155"/>
      <c r="DL135" s="155"/>
      <c r="DM135" s="155"/>
      <c r="DN135" s="155"/>
      <c r="DO135" s="155"/>
      <c r="DP135" s="155"/>
      <c r="DQ135" s="155"/>
      <c r="DR135" s="155"/>
      <c r="DS135" s="155"/>
      <c r="DT135" s="155"/>
      <c r="DU135" s="155"/>
      <c r="DV135" s="155"/>
      <c r="DW135" s="155"/>
      <c r="DX135" s="155"/>
      <c r="DY135" s="155"/>
      <c r="DZ135" s="155"/>
      <c r="EA135" s="155"/>
      <c r="EB135" s="155"/>
      <c r="EC135" s="155"/>
      <c r="ED135" s="155"/>
      <c r="EE135" s="155"/>
      <c r="EF135" s="155"/>
      <c r="EG135" s="155"/>
      <c r="EH135" s="155"/>
      <c r="EI135" s="155"/>
      <c r="EJ135" s="155"/>
      <c r="EK135" s="155"/>
      <c r="EL135" s="155"/>
      <c r="EM135" s="155"/>
      <c r="EN135" s="155"/>
      <c r="EO135" s="155"/>
      <c r="EP135" s="155"/>
      <c r="EQ135" s="155"/>
      <c r="ER135" s="155"/>
      <c r="ES135" s="155"/>
      <c r="ET135" s="155"/>
      <c r="EU135" s="155"/>
      <c r="EV135" s="155"/>
      <c r="EW135" s="155"/>
      <c r="EX135" s="155"/>
      <c r="EY135" s="155"/>
      <c r="EZ135" s="155"/>
      <c r="FA135" s="155"/>
      <c r="FB135" s="155"/>
      <c r="FC135" s="155"/>
      <c r="FD135" s="155"/>
      <c r="FE135" s="155"/>
      <c r="FF135" s="155"/>
      <c r="FG135" s="155"/>
      <c r="FH135" s="155"/>
      <c r="FI135" s="155"/>
      <c r="FJ135" s="155"/>
      <c r="FK135" s="155"/>
      <c r="FL135" s="155"/>
      <c r="FM135" s="155"/>
      <c r="FN135" s="155"/>
      <c r="FO135" s="155"/>
      <c r="FP135" s="155"/>
      <c r="FQ135" s="155"/>
      <c r="FR135" s="155"/>
      <c r="FS135" s="155"/>
      <c r="FT135" s="155"/>
      <c r="FU135" s="155"/>
      <c r="FV135" s="155"/>
      <c r="FW135" s="155"/>
      <c r="FX135" s="155"/>
      <c r="FY135" s="155"/>
      <c r="FZ135" s="155"/>
      <c r="GA135" s="155"/>
      <c r="GB135" s="155"/>
      <c r="GC135" s="155"/>
      <c r="GD135" s="155"/>
      <c r="GE135" s="155"/>
      <c r="GF135" s="155"/>
      <c r="GG135" s="155"/>
      <c r="GH135" s="155"/>
      <c r="GI135" s="155"/>
      <c r="GJ135" s="155"/>
      <c r="GK135" s="155"/>
      <c r="GL135" s="155"/>
      <c r="GM135" s="155"/>
      <c r="GN135" s="155"/>
      <c r="GO135" s="155"/>
      <c r="GP135" s="155"/>
      <c r="GQ135" s="155"/>
      <c r="GR135" s="155"/>
      <c r="GS135" s="155"/>
      <c r="GT135" s="155"/>
      <c r="GU135" s="155"/>
      <c r="GV135" s="155"/>
      <c r="GW135" s="155"/>
      <c r="GX135" s="155"/>
      <c r="GY135" s="155"/>
      <c r="GZ135" s="155"/>
      <c r="HA135" s="155"/>
      <c r="HB135" s="155"/>
      <c r="HC135" s="155"/>
      <c r="HD135" s="155"/>
      <c r="HE135" s="155"/>
      <c r="HF135" s="155"/>
      <c r="HG135" s="155"/>
      <c r="HH135" s="155"/>
      <c r="HI135" s="155"/>
      <c r="HJ135" s="155"/>
      <c r="HK135" s="155"/>
      <c r="HL135" s="155"/>
      <c r="HM135" s="155"/>
      <c r="HN135" s="155"/>
      <c r="HO135" s="155"/>
      <c r="HP135" s="155"/>
      <c r="HQ135" s="155"/>
      <c r="HR135" s="155"/>
      <c r="HS135" s="155"/>
      <c r="HT135" s="155"/>
      <c r="HU135" s="155"/>
      <c r="HV135" s="155"/>
      <c r="HW135" s="155"/>
      <c r="HX135" s="155"/>
      <c r="HY135" s="155"/>
      <c r="HZ135" s="155"/>
      <c r="IA135" s="155"/>
      <c r="IB135" s="155"/>
      <c r="IC135" s="155"/>
      <c r="ID135" s="155"/>
      <c r="IE135" s="155"/>
      <c r="IF135" s="155"/>
      <c r="IG135" s="155"/>
      <c r="IH135" s="155"/>
      <c r="II135" s="155"/>
      <c r="IJ135" s="155"/>
      <c r="IK135" s="155"/>
      <c r="IL135" s="155"/>
      <c r="IM135" s="155"/>
      <c r="IN135" s="155"/>
      <c r="IO135" s="155"/>
      <c r="IP135" s="155"/>
      <c r="IQ135" s="155"/>
      <c r="IR135" s="155"/>
      <c r="IS135" s="155"/>
      <c r="IT135" s="155"/>
    </row>
    <row r="136" spans="1:254" s="5" customFormat="1" ht="17.399999999999999" customHeight="1" x14ac:dyDescent="0.25">
      <c r="A136" s="143">
        <v>15</v>
      </c>
      <c r="B136" s="153" t="s">
        <v>79</v>
      </c>
      <c r="C136" s="22" t="s">
        <v>9</v>
      </c>
      <c r="D136" s="154">
        <v>6</v>
      </c>
      <c r="E136" s="6"/>
      <c r="F136" s="143"/>
      <c r="G136" s="153"/>
      <c r="H136" s="155"/>
      <c r="I136" s="155"/>
      <c r="J136" s="155"/>
      <c r="K136" s="155"/>
      <c r="L136" s="155"/>
      <c r="M136" s="155"/>
      <c r="N136" s="155"/>
      <c r="O136" s="155"/>
      <c r="P136" s="155"/>
      <c r="Q136" s="155"/>
      <c r="R136" s="155"/>
      <c r="S136" s="155"/>
      <c r="T136" s="155"/>
      <c r="U136" s="155"/>
      <c r="V136" s="155"/>
      <c r="W136" s="155"/>
      <c r="X136" s="155"/>
      <c r="Y136" s="155"/>
      <c r="Z136" s="155"/>
      <c r="AA136" s="155"/>
      <c r="AB136" s="155"/>
      <c r="AC136" s="155"/>
      <c r="AD136" s="155"/>
      <c r="AE136" s="155"/>
      <c r="AF136" s="155"/>
      <c r="AG136" s="155"/>
      <c r="AH136" s="155"/>
      <c r="AI136" s="155"/>
      <c r="AJ136" s="155"/>
      <c r="AK136" s="155"/>
      <c r="AL136" s="155"/>
      <c r="AM136" s="155"/>
      <c r="AN136" s="155"/>
      <c r="AO136" s="155"/>
      <c r="AP136" s="155"/>
      <c r="AQ136" s="155"/>
      <c r="AR136" s="155"/>
      <c r="AS136" s="155"/>
      <c r="AT136" s="155"/>
      <c r="AU136" s="155"/>
      <c r="AV136" s="155"/>
      <c r="AW136" s="155"/>
      <c r="AX136" s="155"/>
      <c r="AY136" s="155"/>
      <c r="AZ136" s="155"/>
      <c r="BA136" s="155"/>
      <c r="BB136" s="155"/>
      <c r="BC136" s="155"/>
      <c r="BD136" s="155"/>
      <c r="BE136" s="155"/>
      <c r="BF136" s="155"/>
      <c r="BG136" s="155"/>
      <c r="BH136" s="155"/>
      <c r="BI136" s="155"/>
      <c r="BJ136" s="155"/>
      <c r="BK136" s="155"/>
      <c r="BL136" s="155"/>
      <c r="BM136" s="155"/>
      <c r="BN136" s="155"/>
      <c r="BO136" s="155"/>
      <c r="BP136" s="155"/>
      <c r="BQ136" s="155"/>
      <c r="BR136" s="155"/>
      <c r="BS136" s="155"/>
      <c r="BT136" s="155"/>
      <c r="BU136" s="155"/>
      <c r="BV136" s="155"/>
      <c r="BW136" s="155"/>
      <c r="BX136" s="155"/>
      <c r="BY136" s="155"/>
      <c r="BZ136" s="155"/>
      <c r="CA136" s="155"/>
      <c r="CB136" s="155"/>
      <c r="CC136" s="155"/>
      <c r="CD136" s="155"/>
      <c r="CE136" s="155"/>
      <c r="CF136" s="155"/>
      <c r="CG136" s="155"/>
      <c r="CH136" s="155"/>
      <c r="CI136" s="155"/>
      <c r="CJ136" s="155"/>
      <c r="CK136" s="155"/>
      <c r="CL136" s="155"/>
      <c r="CM136" s="155"/>
      <c r="CN136" s="155"/>
      <c r="CO136" s="155"/>
      <c r="CP136" s="155"/>
      <c r="CQ136" s="155"/>
      <c r="CR136" s="155"/>
      <c r="CS136" s="155"/>
      <c r="CT136" s="155"/>
      <c r="CU136" s="155"/>
      <c r="CV136" s="155"/>
      <c r="CW136" s="155"/>
      <c r="CX136" s="155"/>
      <c r="CY136" s="155"/>
      <c r="CZ136" s="155"/>
      <c r="DA136" s="155"/>
      <c r="DB136" s="155"/>
      <c r="DC136" s="155"/>
      <c r="DD136" s="155"/>
      <c r="DE136" s="155"/>
      <c r="DF136" s="155"/>
      <c r="DG136" s="155"/>
      <c r="DH136" s="155"/>
      <c r="DI136" s="155"/>
      <c r="DJ136" s="155"/>
      <c r="DK136" s="155"/>
      <c r="DL136" s="155"/>
      <c r="DM136" s="155"/>
      <c r="DN136" s="155"/>
      <c r="DO136" s="155"/>
      <c r="DP136" s="155"/>
      <c r="DQ136" s="155"/>
      <c r="DR136" s="155"/>
      <c r="DS136" s="155"/>
      <c r="DT136" s="155"/>
      <c r="DU136" s="155"/>
      <c r="DV136" s="155"/>
      <c r="DW136" s="155"/>
      <c r="DX136" s="155"/>
      <c r="DY136" s="155"/>
      <c r="DZ136" s="155"/>
      <c r="EA136" s="155"/>
      <c r="EB136" s="155"/>
      <c r="EC136" s="155"/>
      <c r="ED136" s="155"/>
      <c r="EE136" s="155"/>
      <c r="EF136" s="155"/>
      <c r="EG136" s="155"/>
      <c r="EH136" s="155"/>
      <c r="EI136" s="155"/>
      <c r="EJ136" s="155"/>
      <c r="EK136" s="155"/>
      <c r="EL136" s="155"/>
      <c r="EM136" s="155"/>
      <c r="EN136" s="155"/>
      <c r="EO136" s="155"/>
      <c r="EP136" s="155"/>
      <c r="EQ136" s="155"/>
      <c r="ER136" s="155"/>
      <c r="ES136" s="155"/>
      <c r="ET136" s="155"/>
      <c r="EU136" s="155"/>
      <c r="EV136" s="155"/>
      <c r="EW136" s="155"/>
      <c r="EX136" s="155"/>
      <c r="EY136" s="155"/>
      <c r="EZ136" s="155"/>
      <c r="FA136" s="155"/>
      <c r="FB136" s="155"/>
      <c r="FC136" s="155"/>
      <c r="FD136" s="155"/>
      <c r="FE136" s="155"/>
      <c r="FF136" s="155"/>
      <c r="FG136" s="155"/>
      <c r="FH136" s="155"/>
      <c r="FI136" s="155"/>
      <c r="FJ136" s="155"/>
      <c r="FK136" s="155"/>
      <c r="FL136" s="155"/>
      <c r="FM136" s="155"/>
      <c r="FN136" s="155"/>
      <c r="FO136" s="155"/>
      <c r="FP136" s="155"/>
      <c r="FQ136" s="155"/>
      <c r="FR136" s="155"/>
      <c r="FS136" s="155"/>
      <c r="FT136" s="155"/>
      <c r="FU136" s="155"/>
      <c r="FV136" s="155"/>
      <c r="FW136" s="155"/>
      <c r="FX136" s="155"/>
      <c r="FY136" s="155"/>
      <c r="FZ136" s="155"/>
      <c r="GA136" s="155"/>
      <c r="GB136" s="155"/>
      <c r="GC136" s="155"/>
      <c r="GD136" s="155"/>
      <c r="GE136" s="155"/>
      <c r="GF136" s="155"/>
      <c r="GG136" s="155"/>
      <c r="GH136" s="155"/>
      <c r="GI136" s="155"/>
      <c r="GJ136" s="155"/>
      <c r="GK136" s="155"/>
      <c r="GL136" s="155"/>
      <c r="GM136" s="155"/>
      <c r="GN136" s="155"/>
      <c r="GO136" s="155"/>
      <c r="GP136" s="155"/>
      <c r="GQ136" s="155"/>
      <c r="GR136" s="155"/>
      <c r="GS136" s="155"/>
      <c r="GT136" s="155"/>
      <c r="GU136" s="155"/>
      <c r="GV136" s="155"/>
      <c r="GW136" s="155"/>
      <c r="GX136" s="155"/>
      <c r="GY136" s="155"/>
      <c r="GZ136" s="155"/>
      <c r="HA136" s="155"/>
      <c r="HB136" s="155"/>
      <c r="HC136" s="155"/>
      <c r="HD136" s="155"/>
      <c r="HE136" s="155"/>
      <c r="HF136" s="155"/>
      <c r="HG136" s="155"/>
      <c r="HH136" s="155"/>
      <c r="HI136" s="155"/>
      <c r="HJ136" s="155"/>
      <c r="HK136" s="155"/>
      <c r="HL136" s="155"/>
      <c r="HM136" s="155"/>
      <c r="HN136" s="155"/>
      <c r="HO136" s="155"/>
      <c r="HP136" s="155"/>
      <c r="HQ136" s="155"/>
      <c r="HR136" s="155"/>
      <c r="HS136" s="155"/>
      <c r="HT136" s="155"/>
      <c r="HU136" s="155"/>
      <c r="HV136" s="155"/>
      <c r="HW136" s="155"/>
      <c r="HX136" s="155"/>
      <c r="HY136" s="155"/>
      <c r="HZ136" s="155"/>
      <c r="IA136" s="155"/>
      <c r="IB136" s="155"/>
      <c r="IC136" s="155"/>
      <c r="ID136" s="155"/>
      <c r="IE136" s="155"/>
      <c r="IF136" s="155"/>
      <c r="IG136" s="155"/>
      <c r="IH136" s="155"/>
      <c r="II136" s="155"/>
      <c r="IJ136" s="155"/>
      <c r="IK136" s="155"/>
      <c r="IL136" s="155"/>
      <c r="IM136" s="155"/>
      <c r="IN136" s="155"/>
      <c r="IO136" s="155"/>
      <c r="IP136" s="155"/>
      <c r="IQ136" s="155"/>
      <c r="IR136" s="155"/>
      <c r="IS136" s="155"/>
      <c r="IT136" s="155"/>
    </row>
    <row r="137" spans="1:254" s="5" customFormat="1" ht="17.399999999999999" customHeight="1" x14ac:dyDescent="0.25">
      <c r="A137" s="143">
        <v>16</v>
      </c>
      <c r="B137" s="153" t="s">
        <v>80</v>
      </c>
      <c r="C137" s="22" t="s">
        <v>9</v>
      </c>
      <c r="D137" s="154">
        <v>1</v>
      </c>
      <c r="E137" s="6"/>
      <c r="F137" s="143"/>
      <c r="G137" s="153"/>
      <c r="H137" s="155"/>
      <c r="I137" s="155"/>
      <c r="J137" s="155"/>
      <c r="K137" s="155"/>
      <c r="L137" s="155"/>
      <c r="M137" s="155"/>
      <c r="N137" s="155"/>
      <c r="O137" s="155"/>
      <c r="P137" s="155"/>
      <c r="Q137" s="155"/>
      <c r="R137" s="155"/>
      <c r="S137" s="155"/>
      <c r="T137" s="155"/>
      <c r="U137" s="155"/>
      <c r="V137" s="155"/>
      <c r="W137" s="155"/>
      <c r="X137" s="155"/>
      <c r="Y137" s="155"/>
      <c r="Z137" s="155"/>
      <c r="AA137" s="155"/>
      <c r="AB137" s="155"/>
      <c r="AC137" s="155"/>
      <c r="AD137" s="155"/>
      <c r="AE137" s="155"/>
      <c r="AF137" s="155"/>
      <c r="AG137" s="155"/>
      <c r="AH137" s="155"/>
      <c r="AI137" s="155"/>
      <c r="AJ137" s="155"/>
      <c r="AK137" s="155"/>
      <c r="AL137" s="155"/>
      <c r="AM137" s="155"/>
      <c r="AN137" s="155"/>
      <c r="AO137" s="155"/>
      <c r="AP137" s="155"/>
      <c r="AQ137" s="155"/>
      <c r="AR137" s="155"/>
      <c r="AS137" s="155"/>
      <c r="AT137" s="155"/>
      <c r="AU137" s="155"/>
      <c r="AV137" s="155"/>
      <c r="AW137" s="155"/>
      <c r="AX137" s="155"/>
      <c r="AY137" s="155"/>
      <c r="AZ137" s="155"/>
      <c r="BA137" s="155"/>
      <c r="BB137" s="155"/>
      <c r="BC137" s="155"/>
      <c r="BD137" s="155"/>
      <c r="BE137" s="155"/>
      <c r="BF137" s="155"/>
      <c r="BG137" s="155"/>
      <c r="BH137" s="155"/>
      <c r="BI137" s="155"/>
      <c r="BJ137" s="155"/>
      <c r="BK137" s="155"/>
      <c r="BL137" s="155"/>
      <c r="BM137" s="155"/>
      <c r="BN137" s="155"/>
      <c r="BO137" s="155"/>
      <c r="BP137" s="155"/>
      <c r="BQ137" s="155"/>
      <c r="BR137" s="155"/>
      <c r="BS137" s="155"/>
      <c r="BT137" s="155"/>
      <c r="BU137" s="155"/>
      <c r="BV137" s="155"/>
      <c r="BW137" s="155"/>
      <c r="BX137" s="155"/>
      <c r="BY137" s="155"/>
      <c r="BZ137" s="155"/>
      <c r="CA137" s="155"/>
      <c r="CB137" s="155"/>
      <c r="CC137" s="155"/>
      <c r="CD137" s="155"/>
      <c r="CE137" s="155"/>
      <c r="CF137" s="155"/>
      <c r="CG137" s="155"/>
      <c r="CH137" s="155"/>
      <c r="CI137" s="155"/>
      <c r="CJ137" s="155"/>
      <c r="CK137" s="155"/>
      <c r="CL137" s="155"/>
      <c r="CM137" s="155"/>
      <c r="CN137" s="155"/>
      <c r="CO137" s="155"/>
      <c r="CP137" s="155"/>
      <c r="CQ137" s="155"/>
      <c r="CR137" s="155"/>
      <c r="CS137" s="155"/>
      <c r="CT137" s="155"/>
      <c r="CU137" s="155"/>
      <c r="CV137" s="155"/>
      <c r="CW137" s="155"/>
      <c r="CX137" s="155"/>
      <c r="CY137" s="155"/>
      <c r="CZ137" s="155"/>
      <c r="DA137" s="155"/>
      <c r="DB137" s="155"/>
      <c r="DC137" s="155"/>
      <c r="DD137" s="155"/>
      <c r="DE137" s="155"/>
      <c r="DF137" s="155"/>
      <c r="DG137" s="155"/>
      <c r="DH137" s="155"/>
      <c r="DI137" s="155"/>
      <c r="DJ137" s="155"/>
      <c r="DK137" s="155"/>
      <c r="DL137" s="155"/>
      <c r="DM137" s="155"/>
      <c r="DN137" s="155"/>
      <c r="DO137" s="155"/>
      <c r="DP137" s="155"/>
      <c r="DQ137" s="155"/>
      <c r="DR137" s="155"/>
      <c r="DS137" s="155"/>
      <c r="DT137" s="155"/>
      <c r="DU137" s="155"/>
      <c r="DV137" s="155"/>
      <c r="DW137" s="155"/>
      <c r="DX137" s="155"/>
      <c r="DY137" s="155"/>
      <c r="DZ137" s="155"/>
      <c r="EA137" s="155"/>
      <c r="EB137" s="155"/>
      <c r="EC137" s="155"/>
      <c r="ED137" s="155"/>
      <c r="EE137" s="155"/>
      <c r="EF137" s="155"/>
      <c r="EG137" s="155"/>
      <c r="EH137" s="155"/>
      <c r="EI137" s="155"/>
      <c r="EJ137" s="155"/>
      <c r="EK137" s="155"/>
      <c r="EL137" s="155"/>
      <c r="EM137" s="155"/>
      <c r="EN137" s="155"/>
      <c r="EO137" s="155"/>
      <c r="EP137" s="155"/>
      <c r="EQ137" s="155"/>
      <c r="ER137" s="155"/>
      <c r="ES137" s="155"/>
      <c r="ET137" s="155"/>
      <c r="EU137" s="155"/>
      <c r="EV137" s="155"/>
      <c r="EW137" s="155"/>
      <c r="EX137" s="155"/>
      <c r="EY137" s="155"/>
      <c r="EZ137" s="155"/>
      <c r="FA137" s="155"/>
      <c r="FB137" s="155"/>
      <c r="FC137" s="155"/>
      <c r="FD137" s="155"/>
      <c r="FE137" s="155"/>
      <c r="FF137" s="155"/>
      <c r="FG137" s="155"/>
      <c r="FH137" s="155"/>
      <c r="FI137" s="155"/>
      <c r="FJ137" s="155"/>
      <c r="FK137" s="155"/>
      <c r="FL137" s="155"/>
      <c r="FM137" s="155"/>
      <c r="FN137" s="155"/>
      <c r="FO137" s="155"/>
      <c r="FP137" s="155"/>
      <c r="FQ137" s="155"/>
      <c r="FR137" s="155"/>
      <c r="FS137" s="155"/>
      <c r="FT137" s="155"/>
      <c r="FU137" s="155"/>
      <c r="FV137" s="155"/>
      <c r="FW137" s="155"/>
      <c r="FX137" s="155"/>
      <c r="FY137" s="155"/>
      <c r="FZ137" s="155"/>
      <c r="GA137" s="155"/>
      <c r="GB137" s="155"/>
      <c r="GC137" s="155"/>
      <c r="GD137" s="155"/>
      <c r="GE137" s="155"/>
      <c r="GF137" s="155"/>
      <c r="GG137" s="155"/>
      <c r="GH137" s="155"/>
      <c r="GI137" s="155"/>
      <c r="GJ137" s="155"/>
      <c r="GK137" s="155"/>
      <c r="GL137" s="155"/>
      <c r="GM137" s="155"/>
      <c r="GN137" s="155"/>
      <c r="GO137" s="155"/>
      <c r="GP137" s="155"/>
      <c r="GQ137" s="155"/>
      <c r="GR137" s="155"/>
      <c r="GS137" s="155"/>
      <c r="GT137" s="155"/>
      <c r="GU137" s="155"/>
      <c r="GV137" s="155"/>
      <c r="GW137" s="155"/>
      <c r="GX137" s="155"/>
      <c r="GY137" s="155"/>
      <c r="GZ137" s="155"/>
      <c r="HA137" s="155"/>
      <c r="HB137" s="155"/>
      <c r="HC137" s="155"/>
      <c r="HD137" s="155"/>
      <c r="HE137" s="155"/>
      <c r="HF137" s="155"/>
      <c r="HG137" s="155"/>
      <c r="HH137" s="155"/>
      <c r="HI137" s="155"/>
      <c r="HJ137" s="155"/>
      <c r="HK137" s="155"/>
      <c r="HL137" s="155"/>
      <c r="HM137" s="155"/>
      <c r="HN137" s="155"/>
      <c r="HO137" s="155"/>
      <c r="HP137" s="155"/>
      <c r="HQ137" s="155"/>
      <c r="HR137" s="155"/>
      <c r="HS137" s="155"/>
      <c r="HT137" s="155"/>
      <c r="HU137" s="155"/>
      <c r="HV137" s="155"/>
      <c r="HW137" s="155"/>
      <c r="HX137" s="155"/>
      <c r="HY137" s="155"/>
      <c r="HZ137" s="155"/>
      <c r="IA137" s="155"/>
      <c r="IB137" s="155"/>
      <c r="IC137" s="155"/>
      <c r="ID137" s="155"/>
      <c r="IE137" s="155"/>
      <c r="IF137" s="155"/>
      <c r="IG137" s="155"/>
      <c r="IH137" s="155"/>
      <c r="II137" s="155"/>
      <c r="IJ137" s="155"/>
      <c r="IK137" s="155"/>
      <c r="IL137" s="155"/>
      <c r="IM137" s="155"/>
      <c r="IN137" s="155"/>
      <c r="IO137" s="155"/>
      <c r="IP137" s="155"/>
      <c r="IQ137" s="155"/>
      <c r="IR137" s="155"/>
      <c r="IS137" s="155"/>
      <c r="IT137" s="155"/>
    </row>
    <row r="138" spans="1:254" s="5" customFormat="1" ht="17.399999999999999" customHeight="1" x14ac:dyDescent="0.25">
      <c r="A138" s="143">
        <v>17</v>
      </c>
      <c r="B138" s="153" t="s">
        <v>81</v>
      </c>
      <c r="C138" s="22" t="s">
        <v>9</v>
      </c>
      <c r="D138" s="154">
        <v>6</v>
      </c>
      <c r="E138" s="6"/>
      <c r="F138" s="143"/>
      <c r="G138" s="153"/>
      <c r="H138" s="155"/>
      <c r="I138" s="155"/>
      <c r="J138" s="155"/>
      <c r="K138" s="155"/>
      <c r="L138" s="155"/>
      <c r="M138" s="155"/>
      <c r="N138" s="155"/>
      <c r="O138" s="155"/>
      <c r="P138" s="155"/>
      <c r="Q138" s="155"/>
      <c r="R138" s="155"/>
      <c r="S138" s="155"/>
      <c r="T138" s="155"/>
      <c r="U138" s="155"/>
      <c r="V138" s="155"/>
      <c r="W138" s="155"/>
      <c r="X138" s="155"/>
      <c r="Y138" s="155"/>
      <c r="Z138" s="155"/>
      <c r="AA138" s="155"/>
      <c r="AB138" s="155"/>
      <c r="AC138" s="155"/>
      <c r="AD138" s="155"/>
      <c r="AE138" s="155"/>
      <c r="AF138" s="155"/>
      <c r="AG138" s="155"/>
      <c r="AH138" s="155"/>
      <c r="AI138" s="155"/>
      <c r="AJ138" s="155"/>
      <c r="AK138" s="155"/>
      <c r="AL138" s="155"/>
      <c r="AM138" s="155"/>
      <c r="AN138" s="155"/>
      <c r="AO138" s="155"/>
      <c r="AP138" s="155"/>
      <c r="AQ138" s="155"/>
      <c r="AR138" s="155"/>
      <c r="AS138" s="155"/>
      <c r="AT138" s="155"/>
      <c r="AU138" s="155"/>
      <c r="AV138" s="155"/>
      <c r="AW138" s="155"/>
      <c r="AX138" s="155"/>
      <c r="AY138" s="155"/>
      <c r="AZ138" s="155"/>
      <c r="BA138" s="155"/>
      <c r="BB138" s="155"/>
      <c r="BC138" s="155"/>
      <c r="BD138" s="155"/>
      <c r="BE138" s="155"/>
      <c r="BF138" s="155"/>
      <c r="BG138" s="155"/>
      <c r="BH138" s="155"/>
      <c r="BI138" s="155"/>
      <c r="BJ138" s="155"/>
      <c r="BK138" s="155"/>
      <c r="BL138" s="155"/>
      <c r="BM138" s="155"/>
      <c r="BN138" s="155"/>
      <c r="BO138" s="155"/>
      <c r="BP138" s="155"/>
      <c r="BQ138" s="155"/>
      <c r="BR138" s="155"/>
      <c r="BS138" s="155"/>
      <c r="BT138" s="155"/>
      <c r="BU138" s="155"/>
      <c r="BV138" s="155"/>
      <c r="BW138" s="155"/>
      <c r="BX138" s="155"/>
      <c r="BY138" s="155"/>
      <c r="BZ138" s="155"/>
      <c r="CA138" s="155"/>
      <c r="CB138" s="155"/>
      <c r="CC138" s="155"/>
      <c r="CD138" s="155"/>
      <c r="CE138" s="155"/>
      <c r="CF138" s="155"/>
      <c r="CG138" s="155"/>
      <c r="CH138" s="155"/>
      <c r="CI138" s="155"/>
      <c r="CJ138" s="155"/>
      <c r="CK138" s="155"/>
      <c r="CL138" s="155"/>
      <c r="CM138" s="155"/>
      <c r="CN138" s="155"/>
      <c r="CO138" s="155"/>
      <c r="CP138" s="155"/>
      <c r="CQ138" s="155"/>
      <c r="CR138" s="155"/>
      <c r="CS138" s="155"/>
      <c r="CT138" s="155"/>
      <c r="CU138" s="155"/>
      <c r="CV138" s="155"/>
      <c r="CW138" s="155"/>
      <c r="CX138" s="155"/>
      <c r="CY138" s="155"/>
      <c r="CZ138" s="155"/>
      <c r="DA138" s="155"/>
      <c r="DB138" s="155"/>
      <c r="DC138" s="155"/>
      <c r="DD138" s="155"/>
      <c r="DE138" s="155"/>
      <c r="DF138" s="155"/>
      <c r="DG138" s="155"/>
      <c r="DH138" s="155"/>
      <c r="DI138" s="155"/>
      <c r="DJ138" s="155"/>
      <c r="DK138" s="155"/>
      <c r="DL138" s="155"/>
      <c r="DM138" s="155"/>
      <c r="DN138" s="155"/>
      <c r="DO138" s="155"/>
      <c r="DP138" s="155"/>
      <c r="DQ138" s="155"/>
      <c r="DR138" s="155"/>
      <c r="DS138" s="155"/>
      <c r="DT138" s="155"/>
      <c r="DU138" s="155"/>
      <c r="DV138" s="155"/>
      <c r="DW138" s="155"/>
      <c r="DX138" s="155"/>
      <c r="DY138" s="155"/>
      <c r="DZ138" s="155"/>
      <c r="EA138" s="155"/>
      <c r="EB138" s="155"/>
      <c r="EC138" s="155"/>
      <c r="ED138" s="155"/>
      <c r="EE138" s="155"/>
      <c r="EF138" s="155"/>
      <c r="EG138" s="155"/>
      <c r="EH138" s="155"/>
      <c r="EI138" s="155"/>
      <c r="EJ138" s="155"/>
      <c r="EK138" s="155"/>
      <c r="EL138" s="155"/>
      <c r="EM138" s="155"/>
      <c r="EN138" s="155"/>
      <c r="EO138" s="155"/>
      <c r="EP138" s="155"/>
      <c r="EQ138" s="155"/>
      <c r="ER138" s="155"/>
      <c r="ES138" s="155"/>
      <c r="ET138" s="155"/>
      <c r="EU138" s="155"/>
      <c r="EV138" s="155"/>
      <c r="EW138" s="155"/>
      <c r="EX138" s="155"/>
      <c r="EY138" s="155"/>
      <c r="EZ138" s="155"/>
      <c r="FA138" s="155"/>
      <c r="FB138" s="155"/>
      <c r="FC138" s="155"/>
      <c r="FD138" s="155"/>
      <c r="FE138" s="155"/>
      <c r="FF138" s="155"/>
      <c r="FG138" s="155"/>
      <c r="FH138" s="155"/>
      <c r="FI138" s="155"/>
      <c r="FJ138" s="155"/>
      <c r="FK138" s="155"/>
      <c r="FL138" s="155"/>
      <c r="FM138" s="155"/>
      <c r="FN138" s="155"/>
      <c r="FO138" s="155"/>
      <c r="FP138" s="155"/>
      <c r="FQ138" s="155"/>
      <c r="FR138" s="155"/>
      <c r="FS138" s="155"/>
      <c r="FT138" s="155"/>
      <c r="FU138" s="155"/>
      <c r="FV138" s="155"/>
      <c r="FW138" s="155"/>
      <c r="FX138" s="155"/>
      <c r="FY138" s="155"/>
      <c r="FZ138" s="155"/>
      <c r="GA138" s="155"/>
      <c r="GB138" s="155"/>
      <c r="GC138" s="155"/>
      <c r="GD138" s="155"/>
      <c r="GE138" s="155"/>
      <c r="GF138" s="155"/>
      <c r="GG138" s="155"/>
      <c r="GH138" s="155"/>
      <c r="GI138" s="155"/>
      <c r="GJ138" s="155"/>
      <c r="GK138" s="155"/>
      <c r="GL138" s="155"/>
      <c r="GM138" s="155"/>
      <c r="GN138" s="155"/>
      <c r="GO138" s="155"/>
      <c r="GP138" s="155"/>
      <c r="GQ138" s="155"/>
      <c r="GR138" s="155"/>
      <c r="GS138" s="155"/>
      <c r="GT138" s="155"/>
      <c r="GU138" s="155"/>
      <c r="GV138" s="155"/>
      <c r="GW138" s="155"/>
      <c r="GX138" s="155"/>
      <c r="GY138" s="155"/>
      <c r="GZ138" s="155"/>
      <c r="HA138" s="155"/>
      <c r="HB138" s="155"/>
      <c r="HC138" s="155"/>
      <c r="HD138" s="155"/>
      <c r="HE138" s="155"/>
      <c r="HF138" s="155"/>
      <c r="HG138" s="155"/>
      <c r="HH138" s="155"/>
      <c r="HI138" s="155"/>
      <c r="HJ138" s="155"/>
      <c r="HK138" s="155"/>
      <c r="HL138" s="155"/>
      <c r="HM138" s="155"/>
      <c r="HN138" s="155"/>
      <c r="HO138" s="155"/>
      <c r="HP138" s="155"/>
      <c r="HQ138" s="155"/>
      <c r="HR138" s="155"/>
      <c r="HS138" s="155"/>
      <c r="HT138" s="155"/>
      <c r="HU138" s="155"/>
      <c r="HV138" s="155"/>
      <c r="HW138" s="155"/>
      <c r="HX138" s="155"/>
      <c r="HY138" s="155"/>
      <c r="HZ138" s="155"/>
      <c r="IA138" s="155"/>
      <c r="IB138" s="155"/>
      <c r="IC138" s="155"/>
      <c r="ID138" s="155"/>
      <c r="IE138" s="155"/>
      <c r="IF138" s="155"/>
      <c r="IG138" s="155"/>
      <c r="IH138" s="155"/>
      <c r="II138" s="155"/>
      <c r="IJ138" s="155"/>
      <c r="IK138" s="155"/>
      <c r="IL138" s="155"/>
      <c r="IM138" s="155"/>
      <c r="IN138" s="155"/>
      <c r="IO138" s="155"/>
      <c r="IP138" s="155"/>
      <c r="IQ138" s="155"/>
      <c r="IR138" s="155"/>
      <c r="IS138" s="155"/>
      <c r="IT138" s="155"/>
    </row>
    <row r="139" spans="1:254" s="5" customFormat="1" x14ac:dyDescent="0.25">
      <c r="A139" s="143">
        <v>18</v>
      </c>
      <c r="B139" s="145" t="s">
        <v>814</v>
      </c>
      <c r="C139" s="22" t="s">
        <v>31</v>
      </c>
      <c r="D139" s="154">
        <v>1</v>
      </c>
      <c r="E139" s="6"/>
      <c r="F139" s="143"/>
      <c r="G139" s="153"/>
      <c r="H139" s="155"/>
      <c r="I139" s="155"/>
      <c r="J139" s="155"/>
      <c r="K139" s="155"/>
      <c r="L139" s="155"/>
      <c r="M139" s="155"/>
      <c r="N139" s="155"/>
      <c r="O139" s="155"/>
      <c r="P139" s="155"/>
      <c r="Q139" s="155"/>
      <c r="R139" s="155"/>
      <c r="S139" s="155"/>
      <c r="T139" s="155"/>
      <c r="U139" s="155"/>
      <c r="V139" s="155"/>
      <c r="W139" s="155"/>
      <c r="X139" s="155"/>
      <c r="Y139" s="155"/>
      <c r="Z139" s="155"/>
      <c r="AA139" s="155"/>
      <c r="AB139" s="155"/>
      <c r="AC139" s="155"/>
      <c r="AD139" s="155"/>
      <c r="AE139" s="155"/>
      <c r="AF139" s="155"/>
      <c r="AG139" s="155"/>
      <c r="AH139" s="155"/>
      <c r="AI139" s="155"/>
      <c r="AJ139" s="155"/>
      <c r="AK139" s="155"/>
      <c r="AL139" s="155"/>
      <c r="AM139" s="155"/>
      <c r="AN139" s="155"/>
      <c r="AO139" s="155"/>
      <c r="AP139" s="155"/>
      <c r="AQ139" s="155"/>
      <c r="AR139" s="155"/>
      <c r="AS139" s="155"/>
      <c r="AT139" s="155"/>
      <c r="AU139" s="155"/>
      <c r="AV139" s="155"/>
      <c r="AW139" s="155"/>
      <c r="AX139" s="155"/>
      <c r="AY139" s="155"/>
      <c r="AZ139" s="155"/>
      <c r="BA139" s="155"/>
      <c r="BB139" s="155"/>
      <c r="BC139" s="155"/>
      <c r="BD139" s="155"/>
      <c r="BE139" s="155"/>
      <c r="BF139" s="155"/>
      <c r="BG139" s="155"/>
      <c r="BH139" s="155"/>
      <c r="BI139" s="155"/>
      <c r="BJ139" s="155"/>
      <c r="BK139" s="155"/>
      <c r="BL139" s="155"/>
      <c r="BM139" s="155"/>
      <c r="BN139" s="155"/>
      <c r="BO139" s="155"/>
      <c r="BP139" s="155"/>
      <c r="BQ139" s="155"/>
      <c r="BR139" s="155"/>
      <c r="BS139" s="155"/>
      <c r="BT139" s="155"/>
      <c r="BU139" s="155"/>
      <c r="BV139" s="155"/>
      <c r="BW139" s="155"/>
      <c r="BX139" s="155"/>
      <c r="BY139" s="155"/>
      <c r="BZ139" s="155"/>
      <c r="CA139" s="155"/>
      <c r="CB139" s="155"/>
      <c r="CC139" s="155"/>
      <c r="CD139" s="155"/>
      <c r="CE139" s="155"/>
      <c r="CF139" s="155"/>
      <c r="CG139" s="155"/>
      <c r="CH139" s="155"/>
      <c r="CI139" s="155"/>
      <c r="CJ139" s="155"/>
      <c r="CK139" s="155"/>
      <c r="CL139" s="155"/>
      <c r="CM139" s="155"/>
      <c r="CN139" s="155"/>
      <c r="CO139" s="155"/>
      <c r="CP139" s="155"/>
      <c r="CQ139" s="155"/>
      <c r="CR139" s="155"/>
      <c r="CS139" s="155"/>
      <c r="CT139" s="155"/>
      <c r="CU139" s="155"/>
      <c r="CV139" s="155"/>
      <c r="CW139" s="155"/>
      <c r="CX139" s="155"/>
      <c r="CY139" s="155"/>
      <c r="CZ139" s="155"/>
      <c r="DA139" s="155"/>
      <c r="DB139" s="155"/>
      <c r="DC139" s="155"/>
      <c r="DD139" s="155"/>
      <c r="DE139" s="155"/>
      <c r="DF139" s="155"/>
      <c r="DG139" s="155"/>
      <c r="DH139" s="155"/>
      <c r="DI139" s="155"/>
      <c r="DJ139" s="155"/>
      <c r="DK139" s="155"/>
      <c r="DL139" s="155"/>
      <c r="DM139" s="155"/>
      <c r="DN139" s="155"/>
      <c r="DO139" s="155"/>
      <c r="DP139" s="155"/>
      <c r="DQ139" s="155"/>
      <c r="DR139" s="155"/>
      <c r="DS139" s="155"/>
      <c r="DT139" s="155"/>
      <c r="DU139" s="155"/>
      <c r="DV139" s="155"/>
      <c r="DW139" s="155"/>
      <c r="DX139" s="155"/>
      <c r="DY139" s="155"/>
      <c r="DZ139" s="155"/>
      <c r="EA139" s="155"/>
      <c r="EB139" s="155"/>
      <c r="EC139" s="155"/>
      <c r="ED139" s="155"/>
      <c r="EE139" s="155"/>
      <c r="EF139" s="155"/>
      <c r="EG139" s="155"/>
      <c r="EH139" s="155"/>
      <c r="EI139" s="155"/>
      <c r="EJ139" s="155"/>
      <c r="EK139" s="155"/>
      <c r="EL139" s="155"/>
      <c r="EM139" s="155"/>
      <c r="EN139" s="155"/>
      <c r="EO139" s="155"/>
      <c r="EP139" s="155"/>
      <c r="EQ139" s="155"/>
      <c r="ER139" s="155"/>
      <c r="ES139" s="155"/>
      <c r="ET139" s="155"/>
      <c r="EU139" s="155"/>
      <c r="EV139" s="155"/>
      <c r="EW139" s="155"/>
      <c r="EX139" s="155"/>
      <c r="EY139" s="155"/>
      <c r="EZ139" s="155"/>
      <c r="FA139" s="155"/>
      <c r="FB139" s="155"/>
      <c r="FC139" s="155"/>
      <c r="FD139" s="155"/>
      <c r="FE139" s="155"/>
      <c r="FF139" s="155"/>
      <c r="FG139" s="155"/>
      <c r="FH139" s="155"/>
      <c r="FI139" s="155"/>
      <c r="FJ139" s="155"/>
      <c r="FK139" s="155"/>
      <c r="FL139" s="155"/>
      <c r="FM139" s="155"/>
      <c r="FN139" s="155"/>
      <c r="FO139" s="155"/>
      <c r="FP139" s="155"/>
      <c r="FQ139" s="155"/>
      <c r="FR139" s="155"/>
      <c r="FS139" s="155"/>
      <c r="FT139" s="155"/>
      <c r="FU139" s="155"/>
      <c r="FV139" s="155"/>
      <c r="FW139" s="155"/>
      <c r="FX139" s="155"/>
      <c r="FY139" s="155"/>
      <c r="FZ139" s="155"/>
      <c r="GA139" s="155"/>
      <c r="GB139" s="155"/>
      <c r="GC139" s="155"/>
      <c r="GD139" s="155"/>
      <c r="GE139" s="155"/>
      <c r="GF139" s="155"/>
      <c r="GG139" s="155"/>
      <c r="GH139" s="155"/>
      <c r="GI139" s="155"/>
      <c r="GJ139" s="155"/>
      <c r="GK139" s="155"/>
      <c r="GL139" s="155"/>
      <c r="GM139" s="155"/>
      <c r="GN139" s="155"/>
      <c r="GO139" s="155"/>
      <c r="GP139" s="155"/>
      <c r="GQ139" s="155"/>
      <c r="GR139" s="155"/>
      <c r="GS139" s="155"/>
      <c r="GT139" s="155"/>
      <c r="GU139" s="155"/>
      <c r="GV139" s="155"/>
      <c r="GW139" s="155"/>
      <c r="GX139" s="155"/>
      <c r="GY139" s="155"/>
      <c r="GZ139" s="155"/>
      <c r="HA139" s="155"/>
      <c r="HB139" s="155"/>
      <c r="HC139" s="155"/>
      <c r="HD139" s="155"/>
      <c r="HE139" s="155"/>
      <c r="HF139" s="155"/>
      <c r="HG139" s="155"/>
      <c r="HH139" s="155"/>
      <c r="HI139" s="155"/>
      <c r="HJ139" s="155"/>
      <c r="HK139" s="155"/>
      <c r="HL139" s="155"/>
      <c r="HM139" s="155"/>
      <c r="HN139" s="155"/>
      <c r="HO139" s="155"/>
      <c r="HP139" s="155"/>
      <c r="HQ139" s="155"/>
      <c r="HR139" s="155"/>
      <c r="HS139" s="155"/>
      <c r="HT139" s="155"/>
      <c r="HU139" s="155"/>
      <c r="HV139" s="155"/>
      <c r="HW139" s="155"/>
      <c r="HX139" s="155"/>
      <c r="HY139" s="155"/>
      <c r="HZ139" s="155"/>
      <c r="IA139" s="155"/>
      <c r="IB139" s="155"/>
      <c r="IC139" s="155"/>
      <c r="ID139" s="155"/>
      <c r="IE139" s="155"/>
      <c r="IF139" s="155"/>
      <c r="IG139" s="155"/>
      <c r="IH139" s="155"/>
      <c r="II139" s="155"/>
      <c r="IJ139" s="155"/>
      <c r="IK139" s="155"/>
      <c r="IL139" s="155"/>
      <c r="IM139" s="155"/>
      <c r="IN139" s="155"/>
      <c r="IO139" s="155"/>
      <c r="IP139" s="155"/>
      <c r="IQ139" s="155"/>
      <c r="IR139" s="155"/>
      <c r="IS139" s="155"/>
      <c r="IT139" s="155"/>
    </row>
    <row r="140" spans="1:254" s="5" customFormat="1" ht="26.25" customHeight="1" x14ac:dyDescent="0.25">
      <c r="A140" s="143">
        <v>19</v>
      </c>
      <c r="B140" s="170" t="s">
        <v>82</v>
      </c>
      <c r="C140" s="187" t="s">
        <v>31</v>
      </c>
      <c r="D140" s="167">
        <v>1</v>
      </c>
      <c r="E140" s="22"/>
      <c r="F140" s="143"/>
      <c r="G140" s="176"/>
    </row>
    <row r="141" spans="1:254" s="147" customFormat="1" ht="15" customHeight="1" x14ac:dyDescent="0.25">
      <c r="A141" s="143">
        <v>20</v>
      </c>
      <c r="B141" s="145" t="s">
        <v>810</v>
      </c>
      <c r="C141" s="22" t="s">
        <v>31</v>
      </c>
      <c r="D141" s="146">
        <v>2</v>
      </c>
      <c r="E141" s="6"/>
      <c r="F141" s="143"/>
      <c r="G141" s="145"/>
    </row>
    <row r="142" spans="1:254" s="147" customFormat="1" ht="15" customHeight="1" x14ac:dyDescent="0.25">
      <c r="A142" s="143">
        <v>21</v>
      </c>
      <c r="B142" s="145" t="s">
        <v>83</v>
      </c>
      <c r="C142" s="22" t="s">
        <v>31</v>
      </c>
      <c r="D142" s="146">
        <v>2</v>
      </c>
      <c r="E142" s="6"/>
      <c r="F142" s="143"/>
      <c r="G142" s="145"/>
    </row>
    <row r="143" spans="1:254" s="147" customFormat="1" ht="15" customHeight="1" x14ac:dyDescent="0.25">
      <c r="A143" s="143">
        <v>22</v>
      </c>
      <c r="B143" s="145" t="s">
        <v>590</v>
      </c>
      <c r="C143" s="22" t="s">
        <v>31</v>
      </c>
      <c r="D143" s="146">
        <v>3</v>
      </c>
      <c r="E143" s="6"/>
      <c r="F143" s="143"/>
      <c r="G143" s="145"/>
    </row>
    <row r="144" spans="1:254" s="147" customFormat="1" ht="15" customHeight="1" x14ac:dyDescent="0.25">
      <c r="A144" s="143">
        <v>23</v>
      </c>
      <c r="B144" s="145" t="s">
        <v>84</v>
      </c>
      <c r="C144" s="22" t="s">
        <v>31</v>
      </c>
      <c r="D144" s="146">
        <v>2</v>
      </c>
      <c r="E144" s="6"/>
      <c r="F144" s="143"/>
      <c r="G144" s="145"/>
    </row>
    <row r="145" spans="1:7" s="147" customFormat="1" ht="15" customHeight="1" x14ac:dyDescent="0.25">
      <c r="A145" s="143">
        <v>24</v>
      </c>
      <c r="B145" s="145" t="s">
        <v>811</v>
      </c>
      <c r="C145" s="22" t="s">
        <v>31</v>
      </c>
      <c r="D145" s="146">
        <v>2</v>
      </c>
      <c r="E145" s="6"/>
      <c r="F145" s="143"/>
      <c r="G145" s="145"/>
    </row>
    <row r="146" spans="1:7" s="147" customFormat="1" ht="15" customHeight="1" x14ac:dyDescent="0.25">
      <c r="A146" s="143">
        <v>25</v>
      </c>
      <c r="B146" s="145" t="s">
        <v>813</v>
      </c>
      <c r="C146" s="22" t="s">
        <v>31</v>
      </c>
      <c r="D146" s="146">
        <v>6</v>
      </c>
      <c r="E146" s="6"/>
      <c r="F146" s="143"/>
      <c r="G146" s="145"/>
    </row>
    <row r="147" spans="1:7" s="147" customFormat="1" ht="15" customHeight="1" x14ac:dyDescent="0.25">
      <c r="A147" s="143">
        <v>26</v>
      </c>
      <c r="B147" s="145" t="s">
        <v>812</v>
      </c>
      <c r="C147" s="22" t="s">
        <v>31</v>
      </c>
      <c r="D147" s="146">
        <v>6</v>
      </c>
      <c r="E147" s="6"/>
      <c r="F147" s="143"/>
      <c r="G147" s="145"/>
    </row>
    <row r="148" spans="1:7" s="147" customFormat="1" ht="15" customHeight="1" x14ac:dyDescent="0.25">
      <c r="A148" s="143">
        <v>27</v>
      </c>
      <c r="B148" s="145" t="s">
        <v>591</v>
      </c>
      <c r="C148" s="22" t="s">
        <v>31</v>
      </c>
      <c r="D148" s="146">
        <v>6</v>
      </c>
      <c r="E148" s="6"/>
      <c r="F148" s="143"/>
      <c r="G148" s="145"/>
    </row>
    <row r="149" spans="1:7" s="147" customFormat="1" ht="15" customHeight="1" x14ac:dyDescent="0.25">
      <c r="A149" s="143">
        <v>28</v>
      </c>
      <c r="B149" s="145" t="s">
        <v>86</v>
      </c>
      <c r="C149" s="22" t="s">
        <v>31</v>
      </c>
      <c r="D149" s="146">
        <v>6</v>
      </c>
      <c r="E149" s="6"/>
      <c r="F149" s="143"/>
      <c r="G149" s="145"/>
    </row>
    <row r="150" spans="1:7" s="147" customFormat="1" ht="12" customHeight="1" x14ac:dyDescent="0.25">
      <c r="A150" s="143">
        <v>29</v>
      </c>
      <c r="B150" s="145" t="s">
        <v>87</v>
      </c>
      <c r="C150" s="22" t="s">
        <v>31</v>
      </c>
      <c r="D150" s="146">
        <v>6</v>
      </c>
      <c r="E150" s="6"/>
      <c r="F150" s="143"/>
      <c r="G150" s="145"/>
    </row>
    <row r="151" spans="1:7" s="147" customFormat="1" ht="15" customHeight="1" x14ac:dyDescent="0.25">
      <c r="A151" s="143">
        <v>30</v>
      </c>
      <c r="B151" s="145" t="s">
        <v>439</v>
      </c>
      <c r="C151" s="22" t="s">
        <v>31</v>
      </c>
      <c r="D151" s="146">
        <v>6</v>
      </c>
      <c r="E151" s="6"/>
      <c r="F151" s="143"/>
      <c r="G151" s="145"/>
    </row>
    <row r="152" spans="1:7" s="147" customFormat="1" ht="15" customHeight="1" x14ac:dyDescent="0.25">
      <c r="A152" s="143">
        <v>31</v>
      </c>
      <c r="B152" s="145" t="s">
        <v>88</v>
      </c>
      <c r="C152" s="22" t="s">
        <v>31</v>
      </c>
      <c r="D152" s="146">
        <v>4</v>
      </c>
      <c r="E152" s="6"/>
      <c r="F152" s="143"/>
      <c r="G152" s="145"/>
    </row>
    <row r="153" spans="1:7" s="5" customFormat="1" ht="34.799999999999997" customHeight="1" x14ac:dyDescent="0.25">
      <c r="A153" s="143">
        <v>32</v>
      </c>
      <c r="B153" s="142" t="s">
        <v>440</v>
      </c>
      <c r="C153" s="179" t="s">
        <v>31</v>
      </c>
      <c r="D153" s="176">
        <v>1</v>
      </c>
      <c r="E153" s="22"/>
      <c r="F153" s="143"/>
      <c r="G153" s="176"/>
    </row>
    <row r="154" spans="1:7" s="147" customFormat="1" ht="15" customHeight="1" x14ac:dyDescent="0.25">
      <c r="A154" s="143">
        <v>33</v>
      </c>
      <c r="B154" s="145" t="s">
        <v>89</v>
      </c>
      <c r="C154" s="22" t="s">
        <v>31</v>
      </c>
      <c r="D154" s="146">
        <v>2</v>
      </c>
      <c r="E154" s="6"/>
      <c r="F154" s="143"/>
      <c r="G154" s="145"/>
    </row>
    <row r="155" spans="1:7" s="15" customFormat="1" ht="15" customHeight="1" thickBot="1" x14ac:dyDescent="0.3">
      <c r="A155" s="222" t="s">
        <v>90</v>
      </c>
      <c r="B155" s="223"/>
      <c r="C155" s="222"/>
      <c r="D155" s="223"/>
      <c r="E155" s="52"/>
      <c r="F155" s="53">
        <f>SUM(F122:F154)</f>
        <v>0</v>
      </c>
      <c r="G155" s="53"/>
    </row>
    <row r="156" spans="1:7" ht="20.100000000000001" customHeight="1" thickBot="1" x14ac:dyDescent="0.3">
      <c r="A156" s="10" t="s">
        <v>570</v>
      </c>
      <c r="B156" s="234" t="s">
        <v>92</v>
      </c>
      <c r="C156" s="235"/>
      <c r="D156" s="235"/>
      <c r="E156" s="235"/>
      <c r="F156" s="235"/>
      <c r="G156" s="236"/>
    </row>
    <row r="157" spans="1:7" s="147" customFormat="1" ht="20.399999999999999" customHeight="1" x14ac:dyDescent="0.25">
      <c r="A157" s="144">
        <v>1</v>
      </c>
      <c r="B157" s="145" t="s">
        <v>93</v>
      </c>
      <c r="C157" s="144" t="s">
        <v>94</v>
      </c>
      <c r="D157" s="144">
        <v>3.57</v>
      </c>
      <c r="E157" s="144"/>
      <c r="F157" s="144"/>
      <c r="G157" s="146"/>
    </row>
    <row r="158" spans="1:7" s="147" customFormat="1" ht="16.2" customHeight="1" x14ac:dyDescent="0.25">
      <c r="A158" s="144">
        <v>2</v>
      </c>
      <c r="B158" s="145" t="s">
        <v>70</v>
      </c>
      <c r="C158" s="144" t="s">
        <v>94</v>
      </c>
      <c r="D158" s="144">
        <v>1.5</v>
      </c>
      <c r="E158" s="144"/>
      <c r="F158" s="144"/>
      <c r="G158" s="146"/>
    </row>
    <row r="159" spans="1:7" s="178" customFormat="1" ht="40.799999999999997" customHeight="1" x14ac:dyDescent="0.25">
      <c r="A159" s="144">
        <v>3</v>
      </c>
      <c r="B159" s="177" t="s">
        <v>95</v>
      </c>
      <c r="C159" s="144" t="s">
        <v>94</v>
      </c>
      <c r="D159" s="144">
        <v>2.8</v>
      </c>
      <c r="E159" s="144"/>
      <c r="F159" s="144"/>
      <c r="G159" s="177" t="s">
        <v>839</v>
      </c>
    </row>
    <row r="160" spans="1:7" s="147" customFormat="1" ht="21.6" customHeight="1" x14ac:dyDescent="0.25">
      <c r="A160" s="144">
        <v>4</v>
      </c>
      <c r="B160" s="145" t="s">
        <v>71</v>
      </c>
      <c r="C160" s="144" t="s">
        <v>94</v>
      </c>
      <c r="D160" s="144">
        <v>0.34</v>
      </c>
      <c r="E160" s="144"/>
      <c r="F160" s="144"/>
      <c r="G160" s="146"/>
    </row>
    <row r="161" spans="1:7" s="147" customFormat="1" ht="18" customHeight="1" x14ac:dyDescent="0.25">
      <c r="A161" s="144">
        <v>5</v>
      </c>
      <c r="B161" s="145" t="s">
        <v>96</v>
      </c>
      <c r="C161" s="146" t="s">
        <v>97</v>
      </c>
      <c r="D161" s="146">
        <v>3.4</v>
      </c>
      <c r="E161" s="146"/>
      <c r="F161" s="146"/>
      <c r="G161" s="146"/>
    </row>
    <row r="162" spans="1:7" s="147" customFormat="1" ht="18.75" customHeight="1" x14ac:dyDescent="0.25">
      <c r="A162" s="144">
        <v>6</v>
      </c>
      <c r="B162" s="145" t="s">
        <v>98</v>
      </c>
      <c r="C162" s="146" t="s">
        <v>97</v>
      </c>
      <c r="D162" s="146">
        <v>7.7</v>
      </c>
      <c r="E162" s="146"/>
      <c r="F162" s="146"/>
      <c r="G162" s="146"/>
    </row>
    <row r="163" spans="1:7" s="147" customFormat="1" ht="29.4" customHeight="1" x14ac:dyDescent="0.25">
      <c r="A163" s="144">
        <v>7</v>
      </c>
      <c r="B163" s="145" t="s">
        <v>99</v>
      </c>
      <c r="C163" s="146" t="s">
        <v>31</v>
      </c>
      <c r="D163" s="146">
        <v>1</v>
      </c>
      <c r="E163" s="146"/>
      <c r="F163" s="146"/>
      <c r="G163" s="146"/>
    </row>
    <row r="164" spans="1:7" s="147" customFormat="1" ht="29.4" customHeight="1" x14ac:dyDescent="0.25">
      <c r="A164" s="144">
        <v>8</v>
      </c>
      <c r="B164" s="156" t="s">
        <v>100</v>
      </c>
      <c r="C164" s="146" t="s">
        <v>31</v>
      </c>
      <c r="D164" s="146">
        <v>1</v>
      </c>
      <c r="E164" s="146"/>
      <c r="F164" s="146"/>
      <c r="G164" s="146"/>
    </row>
    <row r="165" spans="1:7" s="19" customFormat="1" ht="21.6" customHeight="1" x14ac:dyDescent="0.3">
      <c r="A165" s="250" t="s">
        <v>101</v>
      </c>
      <c r="B165" s="250"/>
      <c r="C165" s="22"/>
      <c r="D165" s="22"/>
      <c r="E165" s="6"/>
      <c r="F165" s="23">
        <f>SUM(F157:F164)</f>
        <v>0</v>
      </c>
      <c r="G165" s="23"/>
    </row>
    <row r="166" spans="1:7" s="35" customFormat="1" ht="21.6" customHeight="1" thickBot="1" x14ac:dyDescent="0.35">
      <c r="A166" s="251" t="s">
        <v>102</v>
      </c>
      <c r="B166" s="252"/>
      <c r="C166" s="39"/>
      <c r="D166" s="42"/>
      <c r="E166" s="43"/>
      <c r="F166" s="23">
        <v>13</v>
      </c>
      <c r="G166" s="24"/>
    </row>
    <row r="167" spans="1:7" s="38" customFormat="1" ht="25.5" customHeight="1" thickTop="1" thickBot="1" x14ac:dyDescent="0.3">
      <c r="A167" s="226" t="s">
        <v>840</v>
      </c>
      <c r="B167" s="227"/>
      <c r="C167" s="249"/>
      <c r="D167" s="239"/>
      <c r="E167" s="40"/>
      <c r="F167" s="34">
        <f>F166*F165</f>
        <v>0</v>
      </c>
      <c r="G167" s="34"/>
    </row>
    <row r="168" spans="1:7" ht="26.4" customHeight="1" thickTop="1" thickBot="1" x14ac:dyDescent="0.3">
      <c r="A168" s="10" t="s">
        <v>571</v>
      </c>
      <c r="B168" s="246" t="s">
        <v>104</v>
      </c>
      <c r="C168" s="247"/>
      <c r="D168" s="247"/>
      <c r="E168" s="247"/>
      <c r="F168" s="247"/>
      <c r="G168" s="248"/>
    </row>
    <row r="169" spans="1:7" s="5" customFormat="1" ht="19.95" customHeight="1" x14ac:dyDescent="0.25">
      <c r="A169" s="181">
        <v>1</v>
      </c>
      <c r="B169" s="182" t="s">
        <v>105</v>
      </c>
      <c r="C169" s="179" t="s">
        <v>11</v>
      </c>
      <c r="D169" s="22">
        <v>6999</v>
      </c>
      <c r="E169" s="6"/>
      <c r="F169" s="22"/>
      <c r="G169" s="180"/>
    </row>
    <row r="170" spans="1:7" s="5" customFormat="1" ht="19.95" customHeight="1" x14ac:dyDescent="0.25">
      <c r="A170" s="183">
        <v>2</v>
      </c>
      <c r="B170" s="153" t="s">
        <v>106</v>
      </c>
      <c r="C170" s="179" t="s">
        <v>11</v>
      </c>
      <c r="D170" s="22">
        <v>1399</v>
      </c>
      <c r="E170" s="6"/>
      <c r="F170" s="22"/>
      <c r="G170" s="184"/>
    </row>
    <row r="171" spans="1:7" s="5" customFormat="1" ht="19.95" customHeight="1" x14ac:dyDescent="0.25">
      <c r="A171" s="183">
        <v>3</v>
      </c>
      <c r="B171" s="153" t="s">
        <v>107</v>
      </c>
      <c r="C171" s="179" t="s">
        <v>11</v>
      </c>
      <c r="D171" s="22">
        <f>D169-D170</f>
        <v>5600</v>
      </c>
      <c r="E171" s="6"/>
      <c r="F171" s="22"/>
      <c r="G171" s="185"/>
    </row>
    <row r="172" spans="1:7" s="5" customFormat="1" ht="39.6" x14ac:dyDescent="0.25">
      <c r="A172" s="181">
        <v>4</v>
      </c>
      <c r="B172" s="170" t="s">
        <v>108</v>
      </c>
      <c r="C172" s="175" t="s">
        <v>9</v>
      </c>
      <c r="D172" s="186">
        <v>2563</v>
      </c>
      <c r="E172" s="186"/>
      <c r="F172" s="22"/>
      <c r="G172" s="6"/>
    </row>
    <row r="173" spans="1:7" s="5" customFormat="1" ht="39.6" x14ac:dyDescent="0.25">
      <c r="A173" s="181">
        <v>5</v>
      </c>
      <c r="B173" s="170" t="s">
        <v>109</v>
      </c>
      <c r="C173" s="175" t="s">
        <v>9</v>
      </c>
      <c r="D173" s="186">
        <v>1220</v>
      </c>
      <c r="E173" s="186"/>
      <c r="F173" s="22"/>
      <c r="G173" s="6"/>
    </row>
    <row r="174" spans="1:7" s="5" customFormat="1" ht="39.6" x14ac:dyDescent="0.25">
      <c r="A174" s="183">
        <v>6</v>
      </c>
      <c r="B174" s="170" t="s">
        <v>110</v>
      </c>
      <c r="C174" s="175" t="s">
        <v>9</v>
      </c>
      <c r="D174" s="186">
        <v>2322</v>
      </c>
      <c r="E174" s="186"/>
      <c r="F174" s="22"/>
      <c r="G174" s="6"/>
    </row>
    <row r="175" spans="1:7" s="5" customFormat="1" ht="49.8" customHeight="1" x14ac:dyDescent="0.25">
      <c r="A175" s="183">
        <v>7</v>
      </c>
      <c r="B175" s="170" t="s">
        <v>111</v>
      </c>
      <c r="C175" s="175" t="s">
        <v>9</v>
      </c>
      <c r="D175" s="186">
        <v>2717</v>
      </c>
      <c r="E175" s="186"/>
      <c r="F175" s="22"/>
      <c r="G175" s="6"/>
    </row>
    <row r="176" spans="1:7" s="5" customFormat="1" ht="39.6" x14ac:dyDescent="0.25">
      <c r="A176" s="181">
        <v>8</v>
      </c>
      <c r="B176" s="170" t="s">
        <v>112</v>
      </c>
      <c r="C176" s="175" t="s">
        <v>9</v>
      </c>
      <c r="D176" s="186">
        <v>2591</v>
      </c>
      <c r="E176" s="186"/>
      <c r="F176" s="22"/>
      <c r="G176" s="6"/>
    </row>
    <row r="177" spans="1:7" s="5" customFormat="1" ht="39.6" x14ac:dyDescent="0.25">
      <c r="A177" s="181">
        <v>9</v>
      </c>
      <c r="B177" s="170" t="s">
        <v>113</v>
      </c>
      <c r="C177" s="175" t="s">
        <v>9</v>
      </c>
      <c r="D177" s="186">
        <v>465</v>
      </c>
      <c r="E177" s="186"/>
      <c r="F177" s="22"/>
      <c r="G177" s="6"/>
    </row>
    <row r="178" spans="1:7" s="5" customFormat="1" ht="39.6" x14ac:dyDescent="0.25">
      <c r="A178" s="183">
        <v>10</v>
      </c>
      <c r="B178" s="170" t="s">
        <v>804</v>
      </c>
      <c r="C178" s="175" t="s">
        <v>9</v>
      </c>
      <c r="D178" s="186">
        <v>423</v>
      </c>
      <c r="E178" s="186"/>
      <c r="F178" s="22"/>
      <c r="G178" s="6"/>
    </row>
    <row r="179" spans="1:7" s="5" customFormat="1" ht="39.6" x14ac:dyDescent="0.25">
      <c r="A179" s="183">
        <v>11</v>
      </c>
      <c r="B179" s="170" t="s">
        <v>114</v>
      </c>
      <c r="C179" s="187" t="s">
        <v>9</v>
      </c>
      <c r="D179" s="6">
        <v>1293</v>
      </c>
      <c r="E179" s="176"/>
      <c r="F179" s="22"/>
      <c r="G179" s="6"/>
    </row>
    <row r="180" spans="1:7" s="5" customFormat="1" ht="39.6" x14ac:dyDescent="0.25">
      <c r="A180" s="181">
        <v>12</v>
      </c>
      <c r="B180" s="170" t="s">
        <v>115</v>
      </c>
      <c r="C180" s="187" t="s">
        <v>9</v>
      </c>
      <c r="D180" s="6">
        <f>494-25</f>
        <v>469</v>
      </c>
      <c r="E180" s="176"/>
      <c r="F180" s="22"/>
      <c r="G180" s="6"/>
    </row>
    <row r="181" spans="1:7" s="5" customFormat="1" ht="39.6" x14ac:dyDescent="0.25">
      <c r="A181" s="181">
        <v>12</v>
      </c>
      <c r="B181" s="170" t="s">
        <v>893</v>
      </c>
      <c r="C181" s="187" t="s">
        <v>9</v>
      </c>
      <c r="D181" s="6">
        <v>25</v>
      </c>
      <c r="E181" s="176"/>
      <c r="F181" s="22"/>
      <c r="G181" s="6"/>
    </row>
    <row r="182" spans="1:7" s="192" customFormat="1" ht="57" customHeight="1" x14ac:dyDescent="0.25">
      <c r="A182" s="181">
        <v>13</v>
      </c>
      <c r="B182" s="188" t="s">
        <v>116</v>
      </c>
      <c r="C182" s="187" t="s">
        <v>9</v>
      </c>
      <c r="D182" s="189">
        <f>14088-90</f>
        <v>13998</v>
      </c>
      <c r="E182" s="190"/>
      <c r="F182" s="22"/>
      <c r="G182" s="191"/>
    </row>
    <row r="183" spans="1:7" s="5" customFormat="1" ht="26.4" x14ac:dyDescent="0.25">
      <c r="A183" s="183">
        <v>14</v>
      </c>
      <c r="B183" s="170" t="s">
        <v>117</v>
      </c>
      <c r="C183" s="22" t="s">
        <v>31</v>
      </c>
      <c r="D183" s="22">
        <v>6</v>
      </c>
      <c r="E183" s="6"/>
      <c r="F183" s="22"/>
      <c r="G183" s="172"/>
    </row>
    <row r="184" spans="1:7" s="5" customFormat="1" x14ac:dyDescent="0.25">
      <c r="A184" s="183">
        <v>15</v>
      </c>
      <c r="B184" s="170" t="s">
        <v>118</v>
      </c>
      <c r="C184" s="22" t="s">
        <v>31</v>
      </c>
      <c r="D184" s="22">
        <v>7</v>
      </c>
      <c r="E184" s="6"/>
      <c r="F184" s="22"/>
      <c r="G184" s="172"/>
    </row>
    <row r="185" spans="1:7" s="5" customFormat="1" x14ac:dyDescent="0.25">
      <c r="A185" s="181">
        <v>16</v>
      </c>
      <c r="B185" s="170" t="s">
        <v>119</v>
      </c>
      <c r="C185" s="22" t="s">
        <v>31</v>
      </c>
      <c r="D185" s="22">
        <v>6</v>
      </c>
      <c r="E185" s="6"/>
      <c r="F185" s="22"/>
      <c r="G185" s="172"/>
    </row>
    <row r="186" spans="1:7" s="5" customFormat="1" x14ac:dyDescent="0.25">
      <c r="A186" s="181">
        <v>17</v>
      </c>
      <c r="B186" s="170" t="s">
        <v>120</v>
      </c>
      <c r="C186" s="22" t="s">
        <v>31</v>
      </c>
      <c r="D186" s="22">
        <v>2</v>
      </c>
      <c r="E186" s="6"/>
      <c r="F186" s="22"/>
      <c r="G186" s="172"/>
    </row>
    <row r="187" spans="1:7" s="5" customFormat="1" ht="26.4" x14ac:dyDescent="0.25">
      <c r="A187" s="183">
        <v>18</v>
      </c>
      <c r="B187" s="170" t="s">
        <v>121</v>
      </c>
      <c r="C187" s="22" t="s">
        <v>31</v>
      </c>
      <c r="D187" s="22">
        <v>5</v>
      </c>
      <c r="E187" s="6"/>
      <c r="F187" s="22"/>
      <c r="G187" s="172"/>
    </row>
    <row r="188" spans="1:7" s="5" customFormat="1" x14ac:dyDescent="0.25">
      <c r="A188" s="183">
        <v>19</v>
      </c>
      <c r="B188" s="170" t="s">
        <v>815</v>
      </c>
      <c r="C188" s="22" t="s">
        <v>31</v>
      </c>
      <c r="D188" s="22">
        <v>3</v>
      </c>
      <c r="E188" s="6"/>
      <c r="F188" s="22"/>
      <c r="G188" s="172"/>
    </row>
    <row r="189" spans="1:7" s="5" customFormat="1" ht="26.4" x14ac:dyDescent="0.25">
      <c r="A189" s="181">
        <v>20</v>
      </c>
      <c r="B189" s="170" t="s">
        <v>122</v>
      </c>
      <c r="C189" s="22" t="s">
        <v>31</v>
      </c>
      <c r="D189" s="22">
        <v>4</v>
      </c>
      <c r="E189" s="6"/>
      <c r="F189" s="22"/>
      <c r="G189" s="172"/>
    </row>
    <row r="190" spans="1:7" s="5" customFormat="1" ht="26.4" x14ac:dyDescent="0.25">
      <c r="A190" s="181">
        <v>21</v>
      </c>
      <c r="B190" s="170" t="s">
        <v>123</v>
      </c>
      <c r="C190" s="22" t="s">
        <v>31</v>
      </c>
      <c r="D190" s="22">
        <v>3</v>
      </c>
      <c r="E190" s="6"/>
      <c r="F190" s="22"/>
      <c r="G190" s="172"/>
    </row>
    <row r="191" spans="1:7" s="5" customFormat="1" ht="15" customHeight="1" x14ac:dyDescent="0.25">
      <c r="A191" s="183">
        <v>22</v>
      </c>
      <c r="B191" s="173" t="s">
        <v>124</v>
      </c>
      <c r="C191" s="187" t="s">
        <v>31</v>
      </c>
      <c r="D191" s="167">
        <v>2</v>
      </c>
      <c r="E191" s="176"/>
      <c r="F191" s="22"/>
      <c r="G191" s="6"/>
    </row>
    <row r="192" spans="1:7" s="5" customFormat="1" ht="15" customHeight="1" x14ac:dyDescent="0.25">
      <c r="A192" s="183">
        <v>23</v>
      </c>
      <c r="B192" s="173" t="s">
        <v>125</v>
      </c>
      <c r="C192" s="187" t="s">
        <v>31</v>
      </c>
      <c r="D192" s="167">
        <v>4</v>
      </c>
      <c r="E192" s="176"/>
      <c r="F192" s="22"/>
      <c r="G192" s="6"/>
    </row>
    <row r="193" spans="1:7" s="5" customFormat="1" ht="15" customHeight="1" x14ac:dyDescent="0.25">
      <c r="A193" s="181">
        <v>24</v>
      </c>
      <c r="B193" s="173" t="s">
        <v>126</v>
      </c>
      <c r="C193" s="187" t="s">
        <v>31</v>
      </c>
      <c r="D193" s="167">
        <v>10</v>
      </c>
      <c r="E193" s="176"/>
      <c r="F193" s="22"/>
      <c r="G193" s="6"/>
    </row>
    <row r="194" spans="1:7" s="5" customFormat="1" ht="15" customHeight="1" x14ac:dyDescent="0.25">
      <c r="A194" s="181">
        <v>25</v>
      </c>
      <c r="B194" s="173" t="s">
        <v>127</v>
      </c>
      <c r="C194" s="187" t="s">
        <v>31</v>
      </c>
      <c r="D194" s="167">
        <v>22</v>
      </c>
      <c r="E194" s="176"/>
      <c r="F194" s="22"/>
      <c r="G194" s="6"/>
    </row>
    <row r="195" spans="1:7" s="5" customFormat="1" ht="15" customHeight="1" x14ac:dyDescent="0.25">
      <c r="A195" s="183">
        <v>26</v>
      </c>
      <c r="B195" s="173" t="s">
        <v>128</v>
      </c>
      <c r="C195" s="187" t="s">
        <v>31</v>
      </c>
      <c r="D195" s="167">
        <v>9</v>
      </c>
      <c r="E195" s="176"/>
      <c r="F195" s="22"/>
      <c r="G195" s="6"/>
    </row>
    <row r="196" spans="1:7" s="5" customFormat="1" ht="15" customHeight="1" x14ac:dyDescent="0.25">
      <c r="A196" s="183">
        <v>27</v>
      </c>
      <c r="B196" s="173" t="s">
        <v>816</v>
      </c>
      <c r="C196" s="187" t="s">
        <v>31</v>
      </c>
      <c r="D196" s="167">
        <v>6</v>
      </c>
      <c r="E196" s="176"/>
      <c r="F196" s="22"/>
      <c r="G196" s="6"/>
    </row>
    <row r="197" spans="1:7" s="5" customFormat="1" ht="15" customHeight="1" x14ac:dyDescent="0.25">
      <c r="A197" s="181">
        <v>28</v>
      </c>
      <c r="B197" s="173" t="s">
        <v>129</v>
      </c>
      <c r="C197" s="187" t="s">
        <v>31</v>
      </c>
      <c r="D197" s="167">
        <v>5</v>
      </c>
      <c r="E197" s="176"/>
      <c r="F197" s="22"/>
      <c r="G197" s="6"/>
    </row>
    <row r="198" spans="1:7" s="5" customFormat="1" ht="15" customHeight="1" x14ac:dyDescent="0.25">
      <c r="A198" s="181">
        <v>29</v>
      </c>
      <c r="B198" s="173" t="s">
        <v>130</v>
      </c>
      <c r="C198" s="187" t="s">
        <v>31</v>
      </c>
      <c r="D198" s="167">
        <v>9</v>
      </c>
      <c r="E198" s="176"/>
      <c r="F198" s="22"/>
      <c r="G198" s="6"/>
    </row>
    <row r="199" spans="1:7" s="5" customFormat="1" ht="19.95" customHeight="1" x14ac:dyDescent="0.25">
      <c r="A199" s="183">
        <v>30</v>
      </c>
      <c r="B199" s="173" t="s">
        <v>441</v>
      </c>
      <c r="C199" s="6" t="s">
        <v>31</v>
      </c>
      <c r="D199" s="167">
        <v>3</v>
      </c>
      <c r="E199" s="176"/>
      <c r="F199" s="22"/>
      <c r="G199" s="180"/>
    </row>
    <row r="200" spans="1:7" s="5" customFormat="1" ht="19.95" customHeight="1" x14ac:dyDescent="0.25">
      <c r="A200" s="183">
        <v>31</v>
      </c>
      <c r="B200" s="173" t="s">
        <v>131</v>
      </c>
      <c r="C200" s="6" t="s">
        <v>31</v>
      </c>
      <c r="D200" s="167">
        <v>11</v>
      </c>
      <c r="E200" s="176"/>
      <c r="F200" s="22"/>
      <c r="G200" s="180"/>
    </row>
    <row r="201" spans="1:7" s="5" customFormat="1" ht="19.95" customHeight="1" x14ac:dyDescent="0.25">
      <c r="A201" s="181">
        <v>32</v>
      </c>
      <c r="B201" s="173" t="s">
        <v>132</v>
      </c>
      <c r="C201" s="6" t="s">
        <v>31</v>
      </c>
      <c r="D201" s="167">
        <v>6</v>
      </c>
      <c r="E201" s="176"/>
      <c r="F201" s="22"/>
      <c r="G201" s="180"/>
    </row>
    <row r="202" spans="1:7" s="5" customFormat="1" ht="19.95" customHeight="1" x14ac:dyDescent="0.25">
      <c r="A202" s="181">
        <v>33</v>
      </c>
      <c r="B202" s="173" t="s">
        <v>133</v>
      </c>
      <c r="C202" s="6" t="s">
        <v>31</v>
      </c>
      <c r="D202" s="167">
        <v>3</v>
      </c>
      <c r="E202" s="176"/>
      <c r="F202" s="22"/>
      <c r="G202" s="180"/>
    </row>
    <row r="203" spans="1:7" s="5" customFormat="1" ht="19.95" customHeight="1" x14ac:dyDescent="0.25">
      <c r="A203" s="183">
        <v>34</v>
      </c>
      <c r="B203" s="173" t="s">
        <v>817</v>
      </c>
      <c r="C203" s="6" t="s">
        <v>31</v>
      </c>
      <c r="D203" s="167">
        <v>1</v>
      </c>
      <c r="E203" s="176"/>
      <c r="F203" s="22"/>
      <c r="G203" s="180"/>
    </row>
    <row r="204" spans="1:7" s="5" customFormat="1" ht="19.95" customHeight="1" x14ac:dyDescent="0.25">
      <c r="A204" s="183">
        <v>35</v>
      </c>
      <c r="B204" s="173" t="s">
        <v>818</v>
      </c>
      <c r="C204" s="6" t="s">
        <v>31</v>
      </c>
      <c r="D204" s="167">
        <v>4</v>
      </c>
      <c r="E204" s="176"/>
      <c r="F204" s="22"/>
      <c r="G204" s="180"/>
    </row>
    <row r="205" spans="1:7" s="5" customFormat="1" ht="19.95" customHeight="1" x14ac:dyDescent="0.25">
      <c r="A205" s="181">
        <v>36</v>
      </c>
      <c r="B205" s="173" t="s">
        <v>819</v>
      </c>
      <c r="C205" s="6" t="s">
        <v>31</v>
      </c>
      <c r="D205" s="167">
        <v>2</v>
      </c>
      <c r="E205" s="176"/>
      <c r="F205" s="22"/>
      <c r="G205" s="180"/>
    </row>
    <row r="206" spans="1:7" s="5" customFormat="1" ht="19.95" customHeight="1" x14ac:dyDescent="0.25">
      <c r="A206" s="181">
        <v>37</v>
      </c>
      <c r="B206" s="173" t="s">
        <v>135</v>
      </c>
      <c r="C206" s="6" t="s">
        <v>31</v>
      </c>
      <c r="D206" s="167">
        <v>2</v>
      </c>
      <c r="E206" s="176"/>
      <c r="F206" s="22"/>
      <c r="G206" s="180"/>
    </row>
    <row r="207" spans="1:7" s="5" customFormat="1" ht="19.95" customHeight="1" x14ac:dyDescent="0.25">
      <c r="A207" s="183">
        <v>38</v>
      </c>
      <c r="B207" s="173" t="s">
        <v>134</v>
      </c>
      <c r="C207" s="6" t="s">
        <v>31</v>
      </c>
      <c r="D207" s="167">
        <v>1</v>
      </c>
      <c r="E207" s="176"/>
      <c r="F207" s="22"/>
      <c r="G207" s="180"/>
    </row>
    <row r="208" spans="1:7" s="5" customFormat="1" ht="19.95" customHeight="1" x14ac:dyDescent="0.25">
      <c r="A208" s="183">
        <v>39</v>
      </c>
      <c r="B208" s="173" t="s">
        <v>820</v>
      </c>
      <c r="C208" s="6" t="s">
        <v>31</v>
      </c>
      <c r="D208" s="167">
        <v>2</v>
      </c>
      <c r="E208" s="176"/>
      <c r="F208" s="22"/>
      <c r="G208" s="180"/>
    </row>
    <row r="209" spans="1:7" s="147" customFormat="1" ht="15.6" customHeight="1" x14ac:dyDescent="0.25">
      <c r="A209" s="181">
        <v>40</v>
      </c>
      <c r="B209" s="145" t="s">
        <v>442</v>
      </c>
      <c r="C209" s="22" t="s">
        <v>31</v>
      </c>
      <c r="D209" s="146">
        <v>4</v>
      </c>
      <c r="E209" s="6"/>
      <c r="F209" s="22"/>
      <c r="G209" s="145"/>
    </row>
    <row r="210" spans="1:7" s="147" customFormat="1" ht="15.6" customHeight="1" x14ac:dyDescent="0.25">
      <c r="A210" s="181">
        <v>41</v>
      </c>
      <c r="B210" s="145" t="s">
        <v>443</v>
      </c>
      <c r="C210" s="22" t="s">
        <v>31</v>
      </c>
      <c r="D210" s="146">
        <v>4</v>
      </c>
      <c r="E210" s="6"/>
      <c r="F210" s="22"/>
      <c r="G210" s="145"/>
    </row>
    <row r="211" spans="1:7" s="147" customFormat="1" ht="15.6" customHeight="1" x14ac:dyDescent="0.25">
      <c r="A211" s="183">
        <v>42</v>
      </c>
      <c r="B211" s="145" t="s">
        <v>821</v>
      </c>
      <c r="C211" s="22" t="s">
        <v>31</v>
      </c>
      <c r="D211" s="146">
        <v>4</v>
      </c>
      <c r="E211" s="6"/>
      <c r="F211" s="22"/>
      <c r="G211" s="145"/>
    </row>
    <row r="212" spans="1:7" s="147" customFormat="1" ht="15" customHeight="1" x14ac:dyDescent="0.25">
      <c r="A212" s="183">
        <v>43</v>
      </c>
      <c r="B212" s="145" t="s">
        <v>136</v>
      </c>
      <c r="C212" s="22" t="s">
        <v>31</v>
      </c>
      <c r="D212" s="146">
        <v>12</v>
      </c>
      <c r="E212" s="6"/>
      <c r="F212" s="22"/>
      <c r="G212" s="145"/>
    </row>
    <row r="213" spans="1:7" s="147" customFormat="1" ht="15" customHeight="1" x14ac:dyDescent="0.25">
      <c r="A213" s="181">
        <v>44</v>
      </c>
      <c r="B213" s="145" t="s">
        <v>137</v>
      </c>
      <c r="C213" s="22" t="s">
        <v>31</v>
      </c>
      <c r="D213" s="146">
        <v>132</v>
      </c>
      <c r="E213" s="6"/>
      <c r="F213" s="22"/>
      <c r="G213" s="145"/>
    </row>
    <row r="214" spans="1:7" s="147" customFormat="1" ht="15" customHeight="1" x14ac:dyDescent="0.25">
      <c r="A214" s="181">
        <v>45</v>
      </c>
      <c r="B214" s="145" t="s">
        <v>138</v>
      </c>
      <c r="C214" s="22" t="s">
        <v>31</v>
      </c>
      <c r="D214" s="146">
        <v>4</v>
      </c>
      <c r="E214" s="6"/>
      <c r="F214" s="22"/>
      <c r="G214" s="145"/>
    </row>
    <row r="215" spans="1:7" s="147" customFormat="1" ht="15" customHeight="1" x14ac:dyDescent="0.25">
      <c r="A215" s="183">
        <v>46</v>
      </c>
      <c r="B215" s="145" t="s">
        <v>139</v>
      </c>
      <c r="C215" s="22" t="s">
        <v>31</v>
      </c>
      <c r="D215" s="146">
        <v>14</v>
      </c>
      <c r="E215" s="6"/>
      <c r="F215" s="22"/>
      <c r="G215" s="145"/>
    </row>
    <row r="216" spans="1:7" s="147" customFormat="1" ht="15" customHeight="1" x14ac:dyDescent="0.25">
      <c r="A216" s="183">
        <v>47</v>
      </c>
      <c r="B216" s="145" t="s">
        <v>140</v>
      </c>
      <c r="C216" s="22" t="s">
        <v>31</v>
      </c>
      <c r="D216" s="146">
        <v>4</v>
      </c>
      <c r="E216" s="6"/>
      <c r="F216" s="22"/>
      <c r="G216" s="145"/>
    </row>
    <row r="217" spans="1:7" s="147" customFormat="1" ht="15" customHeight="1" x14ac:dyDescent="0.25">
      <c r="A217" s="181">
        <v>48</v>
      </c>
      <c r="B217" s="145" t="s">
        <v>141</v>
      </c>
      <c r="C217" s="22" t="s">
        <v>31</v>
      </c>
      <c r="D217" s="146">
        <v>4</v>
      </c>
      <c r="E217" s="6"/>
      <c r="F217" s="22"/>
      <c r="G217" s="145"/>
    </row>
    <row r="218" spans="1:7" s="147" customFormat="1" ht="15" customHeight="1" x14ac:dyDescent="0.25">
      <c r="A218" s="181">
        <v>49</v>
      </c>
      <c r="B218" s="145" t="s">
        <v>822</v>
      </c>
      <c r="C218" s="22" t="s">
        <v>31</v>
      </c>
      <c r="D218" s="146">
        <v>2</v>
      </c>
      <c r="E218" s="6"/>
      <c r="F218" s="22"/>
      <c r="G218" s="145"/>
    </row>
    <row r="219" spans="1:7" s="5" customFormat="1" ht="25.8" customHeight="1" x14ac:dyDescent="0.25">
      <c r="A219" s="183">
        <v>50</v>
      </c>
      <c r="B219" s="174" t="s">
        <v>147</v>
      </c>
      <c r="C219" s="175" t="s">
        <v>31</v>
      </c>
      <c r="D219" s="167">
        <v>5</v>
      </c>
      <c r="E219" s="176"/>
      <c r="F219" s="22"/>
      <c r="G219" s="6"/>
    </row>
    <row r="220" spans="1:7" s="5" customFormat="1" ht="25.8" customHeight="1" x14ac:dyDescent="0.25">
      <c r="A220" s="183">
        <v>51</v>
      </c>
      <c r="B220" s="174" t="s">
        <v>444</v>
      </c>
      <c r="C220" s="175" t="s">
        <v>31</v>
      </c>
      <c r="D220" s="167">
        <v>1</v>
      </c>
      <c r="E220" s="176"/>
      <c r="F220" s="22"/>
      <c r="G220" s="6"/>
    </row>
    <row r="221" spans="1:7" s="5" customFormat="1" ht="25.8" customHeight="1" x14ac:dyDescent="0.25">
      <c r="A221" s="181">
        <v>52</v>
      </c>
      <c r="B221" s="174" t="s">
        <v>831</v>
      </c>
      <c r="C221" s="175" t="s">
        <v>31</v>
      </c>
      <c r="D221" s="167">
        <v>2</v>
      </c>
      <c r="E221" s="176"/>
      <c r="F221" s="22"/>
      <c r="G221" s="6"/>
    </row>
    <row r="222" spans="1:7" s="5" customFormat="1" ht="25.8" customHeight="1" x14ac:dyDescent="0.25">
      <c r="A222" s="181">
        <v>53</v>
      </c>
      <c r="B222" s="174" t="s">
        <v>148</v>
      </c>
      <c r="C222" s="175" t="s">
        <v>31</v>
      </c>
      <c r="D222" s="167">
        <v>1</v>
      </c>
      <c r="E222" s="176"/>
      <c r="F222" s="22"/>
      <c r="G222" s="6"/>
    </row>
    <row r="223" spans="1:7" s="5" customFormat="1" ht="25.8" customHeight="1" x14ac:dyDescent="0.25">
      <c r="A223" s="183">
        <v>54</v>
      </c>
      <c r="B223" s="174" t="s">
        <v>830</v>
      </c>
      <c r="C223" s="175" t="s">
        <v>31</v>
      </c>
      <c r="D223" s="167">
        <v>1</v>
      </c>
      <c r="E223" s="176"/>
      <c r="F223" s="22"/>
      <c r="G223" s="6"/>
    </row>
    <row r="224" spans="1:7" s="5" customFormat="1" ht="25.8" customHeight="1" x14ac:dyDescent="0.25">
      <c r="A224" s="183">
        <v>55</v>
      </c>
      <c r="B224" s="174" t="s">
        <v>829</v>
      </c>
      <c r="C224" s="175" t="s">
        <v>31</v>
      </c>
      <c r="D224" s="167">
        <v>1</v>
      </c>
      <c r="E224" s="176"/>
      <c r="F224" s="22"/>
      <c r="G224" s="6"/>
    </row>
    <row r="225" spans="1:7" s="5" customFormat="1" ht="25.8" customHeight="1" x14ac:dyDescent="0.25">
      <c r="A225" s="181">
        <v>56</v>
      </c>
      <c r="B225" s="174" t="s">
        <v>828</v>
      </c>
      <c r="C225" s="175" t="s">
        <v>31</v>
      </c>
      <c r="D225" s="167">
        <v>1</v>
      </c>
      <c r="E225" s="176"/>
      <c r="F225" s="22"/>
      <c r="G225" s="6"/>
    </row>
    <row r="226" spans="1:7" s="5" customFormat="1" ht="25.8" customHeight="1" x14ac:dyDescent="0.25">
      <c r="A226" s="181">
        <v>57</v>
      </c>
      <c r="B226" s="174" t="s">
        <v>827</v>
      </c>
      <c r="C226" s="175" t="s">
        <v>31</v>
      </c>
      <c r="D226" s="167">
        <v>6</v>
      </c>
      <c r="E226" s="176"/>
      <c r="F226" s="22"/>
      <c r="G226" s="6"/>
    </row>
    <row r="227" spans="1:7" s="5" customFormat="1" ht="25.8" customHeight="1" x14ac:dyDescent="0.25">
      <c r="A227" s="183">
        <v>58</v>
      </c>
      <c r="B227" s="174" t="s">
        <v>142</v>
      </c>
      <c r="C227" s="175" t="s">
        <v>31</v>
      </c>
      <c r="D227" s="167">
        <v>24</v>
      </c>
      <c r="E227" s="176"/>
      <c r="F227" s="22"/>
      <c r="G227" s="6"/>
    </row>
    <row r="228" spans="1:7" s="5" customFormat="1" ht="25.8" customHeight="1" x14ac:dyDescent="0.25">
      <c r="A228" s="183">
        <v>59</v>
      </c>
      <c r="B228" s="174" t="s">
        <v>823</v>
      </c>
      <c r="C228" s="175" t="s">
        <v>31</v>
      </c>
      <c r="D228" s="167">
        <v>4</v>
      </c>
      <c r="E228" s="176"/>
      <c r="F228" s="22"/>
      <c r="G228" s="6"/>
    </row>
    <row r="229" spans="1:7" s="5" customFormat="1" ht="25.8" customHeight="1" x14ac:dyDescent="0.25">
      <c r="A229" s="181">
        <v>60</v>
      </c>
      <c r="B229" s="174" t="s">
        <v>143</v>
      </c>
      <c r="C229" s="175" t="s">
        <v>31</v>
      </c>
      <c r="D229" s="167">
        <v>23</v>
      </c>
      <c r="E229" s="176"/>
      <c r="F229" s="22"/>
      <c r="G229" s="6"/>
    </row>
    <row r="230" spans="1:7" s="5" customFormat="1" ht="25.8" customHeight="1" x14ac:dyDescent="0.25">
      <c r="A230" s="181">
        <v>61</v>
      </c>
      <c r="B230" s="174" t="s">
        <v>144</v>
      </c>
      <c r="C230" s="175" t="s">
        <v>31</v>
      </c>
      <c r="D230" s="167">
        <v>1</v>
      </c>
      <c r="E230" s="176"/>
      <c r="F230" s="22"/>
      <c r="G230" s="6"/>
    </row>
    <row r="231" spans="1:7" s="5" customFormat="1" ht="25.8" customHeight="1" x14ac:dyDescent="0.25">
      <c r="A231" s="183">
        <v>62</v>
      </c>
      <c r="B231" s="174" t="s">
        <v>824</v>
      </c>
      <c r="C231" s="175" t="s">
        <v>31</v>
      </c>
      <c r="D231" s="167">
        <v>3</v>
      </c>
      <c r="E231" s="176"/>
      <c r="F231" s="22"/>
      <c r="G231" s="6"/>
    </row>
    <row r="232" spans="1:7" s="5" customFormat="1" ht="25.8" customHeight="1" x14ac:dyDescent="0.25">
      <c r="A232" s="183">
        <v>63</v>
      </c>
      <c r="B232" s="174" t="s">
        <v>825</v>
      </c>
      <c r="C232" s="175" t="s">
        <v>31</v>
      </c>
      <c r="D232" s="167">
        <v>25</v>
      </c>
      <c r="E232" s="176"/>
      <c r="F232" s="22"/>
      <c r="G232" s="6"/>
    </row>
    <row r="233" spans="1:7" s="5" customFormat="1" ht="25.8" customHeight="1" x14ac:dyDescent="0.25">
      <c r="A233" s="181">
        <v>64</v>
      </c>
      <c r="B233" s="174" t="s">
        <v>146</v>
      </c>
      <c r="C233" s="175" t="s">
        <v>31</v>
      </c>
      <c r="D233" s="167">
        <v>3</v>
      </c>
      <c r="E233" s="176"/>
      <c r="F233" s="22"/>
      <c r="G233" s="6"/>
    </row>
    <row r="234" spans="1:7" s="5" customFormat="1" ht="25.8" customHeight="1" x14ac:dyDescent="0.25">
      <c r="A234" s="181">
        <v>65</v>
      </c>
      <c r="B234" s="174" t="s">
        <v>145</v>
      </c>
      <c r="C234" s="175" t="s">
        <v>31</v>
      </c>
      <c r="D234" s="167">
        <v>1</v>
      </c>
      <c r="E234" s="176"/>
      <c r="F234" s="22"/>
      <c r="G234" s="6"/>
    </row>
    <row r="235" spans="1:7" s="5" customFormat="1" ht="25.8" customHeight="1" x14ac:dyDescent="0.25">
      <c r="A235" s="183">
        <v>66</v>
      </c>
      <c r="B235" s="174" t="s">
        <v>826</v>
      </c>
      <c r="C235" s="175" t="s">
        <v>31</v>
      </c>
      <c r="D235" s="167">
        <v>1</v>
      </c>
      <c r="E235" s="176"/>
      <c r="F235" s="22"/>
      <c r="G235" s="6"/>
    </row>
    <row r="236" spans="1:7" s="5" customFormat="1" ht="25.8" customHeight="1" x14ac:dyDescent="0.25">
      <c r="A236" s="183">
        <v>67</v>
      </c>
      <c r="B236" s="174" t="s">
        <v>832</v>
      </c>
      <c r="C236" s="175" t="s">
        <v>31</v>
      </c>
      <c r="D236" s="167">
        <v>15</v>
      </c>
      <c r="E236" s="176"/>
      <c r="F236" s="22"/>
      <c r="G236" s="6"/>
    </row>
    <row r="237" spans="1:7" s="5" customFormat="1" ht="25.8" customHeight="1" x14ac:dyDescent="0.25">
      <c r="A237" s="181">
        <v>68</v>
      </c>
      <c r="B237" s="174" t="s">
        <v>845</v>
      </c>
      <c r="C237" s="175" t="s">
        <v>31</v>
      </c>
      <c r="D237" s="167">
        <v>1</v>
      </c>
      <c r="E237" s="176"/>
      <c r="F237" s="22"/>
      <c r="G237" s="6"/>
    </row>
    <row r="238" spans="1:7" s="5" customFormat="1" ht="25.8" customHeight="1" x14ac:dyDescent="0.25">
      <c r="A238" s="181">
        <v>69</v>
      </c>
      <c r="B238" s="174" t="s">
        <v>847</v>
      </c>
      <c r="C238" s="175" t="s">
        <v>31</v>
      </c>
      <c r="D238" s="167">
        <v>1</v>
      </c>
      <c r="E238" s="176"/>
      <c r="F238" s="22"/>
      <c r="G238" s="6"/>
    </row>
    <row r="239" spans="1:7" s="5" customFormat="1" ht="25.8" customHeight="1" x14ac:dyDescent="0.25">
      <c r="A239" s="183">
        <v>70</v>
      </c>
      <c r="B239" s="174" t="s">
        <v>846</v>
      </c>
      <c r="C239" s="175" t="s">
        <v>31</v>
      </c>
      <c r="D239" s="167">
        <v>1</v>
      </c>
      <c r="E239" s="176"/>
      <c r="F239" s="22"/>
      <c r="G239" s="6"/>
    </row>
    <row r="240" spans="1:7" s="5" customFormat="1" ht="25.8" customHeight="1" thickBot="1" x14ac:dyDescent="0.3">
      <c r="A240" s="183">
        <v>71</v>
      </c>
      <c r="B240" s="174" t="s">
        <v>844</v>
      </c>
      <c r="C240" s="175" t="s">
        <v>31</v>
      </c>
      <c r="D240" s="167">
        <v>4</v>
      </c>
      <c r="E240" s="176"/>
      <c r="F240" s="22"/>
      <c r="G240" s="6"/>
    </row>
    <row r="241" spans="1:7" s="38" customFormat="1" ht="18.600000000000001" customHeight="1" thickTop="1" thickBot="1" x14ac:dyDescent="0.3">
      <c r="A241" s="226" t="s">
        <v>149</v>
      </c>
      <c r="B241" s="227"/>
      <c r="C241" s="41"/>
      <c r="D241" s="41"/>
      <c r="E241" s="41"/>
      <c r="F241" s="34">
        <f>SUM(F169:F240)</f>
        <v>0</v>
      </c>
      <c r="G241" s="34"/>
    </row>
    <row r="242" spans="1:7" ht="27" customHeight="1" thickTop="1" x14ac:dyDescent="0.25">
      <c r="A242" s="55" t="s">
        <v>167</v>
      </c>
      <c r="B242" s="224" t="s">
        <v>575</v>
      </c>
      <c r="C242" s="225"/>
      <c r="D242" s="225"/>
      <c r="E242" s="225"/>
      <c r="F242" s="225"/>
      <c r="G242" s="225"/>
    </row>
    <row r="243" spans="1:7" s="8" customFormat="1" ht="26.4" x14ac:dyDescent="0.25">
      <c r="A243" s="143">
        <v>1</v>
      </c>
      <c r="B243" s="142" t="s">
        <v>174</v>
      </c>
      <c r="C243" s="143" t="s">
        <v>153</v>
      </c>
      <c r="D243" s="143">
        <v>3.8</v>
      </c>
      <c r="E243" s="143"/>
      <c r="F243" s="143"/>
      <c r="G243" s="142"/>
    </row>
    <row r="244" spans="1:7" s="178" customFormat="1" ht="43.8" customHeight="1" x14ac:dyDescent="0.25">
      <c r="A244" s="144">
        <v>2</v>
      </c>
      <c r="B244" s="177" t="s">
        <v>95</v>
      </c>
      <c r="C244" s="144" t="s">
        <v>94</v>
      </c>
      <c r="D244" s="144">
        <v>3.15</v>
      </c>
      <c r="E244" s="144"/>
      <c r="F244" s="144"/>
      <c r="G244" s="144" t="s">
        <v>839</v>
      </c>
    </row>
    <row r="245" spans="1:7" s="8" customFormat="1" ht="26.4" x14ac:dyDescent="0.25">
      <c r="A245" s="143">
        <v>3</v>
      </c>
      <c r="B245" s="142" t="s">
        <v>176</v>
      </c>
      <c r="C245" s="143" t="s">
        <v>153</v>
      </c>
      <c r="D245" s="143">
        <v>0.7</v>
      </c>
      <c r="E245" s="143"/>
      <c r="F245" s="143"/>
      <c r="G245" s="142"/>
    </row>
    <row r="246" spans="1:7" s="8" customFormat="1" ht="15.6" x14ac:dyDescent="0.25">
      <c r="A246" s="143">
        <v>4</v>
      </c>
      <c r="B246" s="142" t="s">
        <v>177</v>
      </c>
      <c r="C246" s="143" t="s">
        <v>157</v>
      </c>
      <c r="D246" s="143">
        <v>3.2</v>
      </c>
      <c r="E246" s="143"/>
      <c r="F246" s="143"/>
      <c r="G246" s="142"/>
    </row>
    <row r="247" spans="1:7" s="8" customFormat="1" ht="26.4" x14ac:dyDescent="0.25">
      <c r="A247" s="144">
        <v>5</v>
      </c>
      <c r="B247" s="142" t="s">
        <v>581</v>
      </c>
      <c r="C247" s="143" t="s">
        <v>75</v>
      </c>
      <c r="D247" s="143">
        <v>0.45</v>
      </c>
      <c r="E247" s="143"/>
      <c r="F247" s="143"/>
      <c r="G247" s="142"/>
    </row>
    <row r="248" spans="1:7" s="147" customFormat="1" ht="18.75" customHeight="1" x14ac:dyDescent="0.25">
      <c r="A248" s="143">
        <v>6</v>
      </c>
      <c r="B248" s="145" t="s">
        <v>98</v>
      </c>
      <c r="C248" s="146" t="s">
        <v>97</v>
      </c>
      <c r="D248" s="146">
        <v>6.4</v>
      </c>
      <c r="E248" s="146"/>
      <c r="F248" s="146"/>
      <c r="G248" s="146"/>
    </row>
    <row r="249" spans="1:7" s="5" customFormat="1" ht="34.799999999999997" customHeight="1" x14ac:dyDescent="0.25">
      <c r="A249" s="143">
        <v>7</v>
      </c>
      <c r="B249" s="142" t="s">
        <v>833</v>
      </c>
      <c r="C249" s="179" t="s">
        <v>31</v>
      </c>
      <c r="D249" s="176">
        <v>1</v>
      </c>
      <c r="E249" s="22"/>
      <c r="F249" s="143"/>
      <c r="G249" s="176"/>
    </row>
    <row r="250" spans="1:7" s="5" customFormat="1" ht="34.799999999999997" customHeight="1" x14ac:dyDescent="0.25">
      <c r="A250" s="144">
        <v>8</v>
      </c>
      <c r="B250" s="142" t="s">
        <v>834</v>
      </c>
      <c r="C250" s="179" t="s">
        <v>31</v>
      </c>
      <c r="D250" s="176">
        <v>1</v>
      </c>
      <c r="E250" s="22"/>
      <c r="F250" s="143"/>
      <c r="G250" s="176"/>
    </row>
    <row r="251" spans="1:7" s="147" customFormat="1" ht="15" customHeight="1" x14ac:dyDescent="0.25">
      <c r="A251" s="143">
        <v>9</v>
      </c>
      <c r="B251" s="145" t="s">
        <v>583</v>
      </c>
      <c r="C251" s="22" t="s">
        <v>31</v>
      </c>
      <c r="D251" s="146">
        <v>3</v>
      </c>
      <c r="E251" s="6"/>
      <c r="F251" s="143"/>
      <c r="G251" s="145"/>
    </row>
    <row r="252" spans="1:7" s="147" customFormat="1" ht="15" customHeight="1" x14ac:dyDescent="0.25">
      <c r="A252" s="143">
        <v>10</v>
      </c>
      <c r="B252" s="145" t="s">
        <v>85</v>
      </c>
      <c r="C252" s="22" t="s">
        <v>31</v>
      </c>
      <c r="D252" s="146">
        <v>3</v>
      </c>
      <c r="E252" s="6"/>
      <c r="F252" s="143"/>
      <c r="G252" s="145"/>
    </row>
    <row r="253" spans="1:7" s="5" customFormat="1" x14ac:dyDescent="0.25">
      <c r="A253" s="144">
        <v>11</v>
      </c>
      <c r="B253" s="170" t="s">
        <v>837</v>
      </c>
      <c r="C253" s="22" t="s">
        <v>31</v>
      </c>
      <c r="D253" s="22">
        <v>1</v>
      </c>
      <c r="E253" s="6"/>
      <c r="F253" s="22"/>
      <c r="G253" s="172"/>
    </row>
    <row r="254" spans="1:7" s="5" customFormat="1" x14ac:dyDescent="0.25">
      <c r="A254" s="143">
        <v>12</v>
      </c>
      <c r="B254" s="170" t="s">
        <v>582</v>
      </c>
      <c r="C254" s="22" t="s">
        <v>31</v>
      </c>
      <c r="D254" s="22">
        <v>1</v>
      </c>
      <c r="E254" s="6"/>
      <c r="F254" s="22"/>
      <c r="G254" s="172"/>
    </row>
    <row r="255" spans="1:7" s="147" customFormat="1" ht="15.6" customHeight="1" x14ac:dyDescent="0.25">
      <c r="A255" s="143">
        <v>13</v>
      </c>
      <c r="B255" s="145" t="s">
        <v>585</v>
      </c>
      <c r="C255" s="22" t="s">
        <v>31</v>
      </c>
      <c r="D255" s="146">
        <v>2</v>
      </c>
      <c r="E255" s="6"/>
      <c r="F255" s="22"/>
      <c r="G255" s="145"/>
    </row>
    <row r="256" spans="1:7" s="147" customFormat="1" ht="15.6" customHeight="1" x14ac:dyDescent="0.25">
      <c r="A256" s="144">
        <v>14</v>
      </c>
      <c r="B256" s="145" t="s">
        <v>836</v>
      </c>
      <c r="C256" s="22" t="s">
        <v>31</v>
      </c>
      <c r="D256" s="146">
        <v>2</v>
      </c>
      <c r="E256" s="6"/>
      <c r="F256" s="22"/>
      <c r="G256" s="145"/>
    </row>
    <row r="257" spans="1:7" s="147" customFormat="1" ht="15" customHeight="1" x14ac:dyDescent="0.25">
      <c r="A257" s="143">
        <v>15</v>
      </c>
      <c r="B257" s="145" t="s">
        <v>813</v>
      </c>
      <c r="C257" s="22" t="s">
        <v>31</v>
      </c>
      <c r="D257" s="146">
        <v>2</v>
      </c>
      <c r="E257" s="6"/>
      <c r="F257" s="143"/>
      <c r="G257" s="145"/>
    </row>
    <row r="258" spans="1:7" s="147" customFormat="1" ht="15" customHeight="1" x14ac:dyDescent="0.25">
      <c r="A258" s="143">
        <v>16</v>
      </c>
      <c r="B258" s="145" t="s">
        <v>838</v>
      </c>
      <c r="C258" s="22" t="s">
        <v>31</v>
      </c>
      <c r="D258" s="146">
        <v>2</v>
      </c>
      <c r="E258" s="6"/>
      <c r="F258" s="143"/>
      <c r="G258" s="145"/>
    </row>
    <row r="259" spans="1:7" s="5" customFormat="1" ht="19.95" customHeight="1" x14ac:dyDescent="0.25">
      <c r="A259" s="144">
        <v>17</v>
      </c>
      <c r="B259" s="173" t="s">
        <v>835</v>
      </c>
      <c r="C259" s="6" t="s">
        <v>31</v>
      </c>
      <c r="D259" s="167">
        <v>1</v>
      </c>
      <c r="E259" s="176"/>
      <c r="F259" s="22"/>
      <c r="G259" s="180"/>
    </row>
    <row r="260" spans="1:7" s="147" customFormat="1" ht="29.4" customHeight="1" x14ac:dyDescent="0.25">
      <c r="A260" s="143">
        <v>18</v>
      </c>
      <c r="B260" s="156" t="s">
        <v>100</v>
      </c>
      <c r="C260" s="146" t="s">
        <v>31</v>
      </c>
      <c r="D260" s="146">
        <v>1</v>
      </c>
      <c r="E260" s="146"/>
      <c r="F260" s="146"/>
      <c r="G260" s="146"/>
    </row>
    <row r="261" spans="1:7" s="5" customFormat="1" ht="16.2" thickBot="1" x14ac:dyDescent="0.3">
      <c r="A261" s="143">
        <v>19</v>
      </c>
      <c r="B261" s="157" t="s">
        <v>178</v>
      </c>
      <c r="C261" s="143" t="s">
        <v>153</v>
      </c>
      <c r="D261" s="143">
        <v>0.23</v>
      </c>
      <c r="E261" s="159"/>
      <c r="F261" s="151"/>
      <c r="G261" s="160"/>
    </row>
    <row r="262" spans="1:7" ht="27" customHeight="1" thickTop="1" thickBot="1" x14ac:dyDescent="0.3">
      <c r="A262" s="226" t="s">
        <v>584</v>
      </c>
      <c r="B262" s="227"/>
      <c r="C262" s="228"/>
      <c r="D262" s="229"/>
      <c r="E262" s="230"/>
      <c r="F262" s="23">
        <f>SUM(F243:F261)</f>
        <v>0</v>
      </c>
      <c r="G262" s="24"/>
    </row>
    <row r="263" spans="1:7" ht="27" customHeight="1" thickTop="1" thickBot="1" x14ac:dyDescent="0.3">
      <c r="A263" s="11" t="s">
        <v>892</v>
      </c>
      <c r="B263" s="224" t="s">
        <v>151</v>
      </c>
      <c r="C263" s="225"/>
      <c r="D263" s="225"/>
      <c r="E263" s="225"/>
      <c r="F263" s="225"/>
      <c r="G263" s="225"/>
    </row>
    <row r="264" spans="1:7" s="5" customFormat="1" ht="27" customHeight="1" thickTop="1" x14ac:dyDescent="0.25">
      <c r="A264" s="161">
        <v>1</v>
      </c>
      <c r="B264" s="142" t="s">
        <v>152</v>
      </c>
      <c r="C264" s="148" t="s">
        <v>153</v>
      </c>
      <c r="D264" s="149">
        <v>1.26</v>
      </c>
      <c r="E264" s="150"/>
      <c r="F264" s="151"/>
      <c r="G264" s="152"/>
    </row>
    <row r="265" spans="1:7" s="5" customFormat="1" ht="27" customHeight="1" x14ac:dyDescent="0.25">
      <c r="A265" s="161">
        <v>2</v>
      </c>
      <c r="B265" s="142" t="s">
        <v>154</v>
      </c>
      <c r="C265" s="148" t="s">
        <v>153</v>
      </c>
      <c r="D265" s="149">
        <v>1.26</v>
      </c>
      <c r="E265" s="150"/>
      <c r="F265" s="151"/>
      <c r="G265" s="152"/>
    </row>
    <row r="266" spans="1:7" s="5" customFormat="1" ht="27" customHeight="1" x14ac:dyDescent="0.25">
      <c r="A266" s="161">
        <v>3</v>
      </c>
      <c r="B266" s="142" t="s">
        <v>155</v>
      </c>
      <c r="C266" s="148" t="s">
        <v>153</v>
      </c>
      <c r="D266" s="149">
        <v>0.3</v>
      </c>
      <c r="E266" s="150"/>
      <c r="F266" s="151"/>
      <c r="G266" s="152"/>
    </row>
    <row r="267" spans="1:7" s="5" customFormat="1" ht="27" customHeight="1" thickBot="1" x14ac:dyDescent="0.3">
      <c r="A267" s="161">
        <v>4</v>
      </c>
      <c r="B267" s="162" t="s">
        <v>156</v>
      </c>
      <c r="C267" s="22" t="s">
        <v>157</v>
      </c>
      <c r="D267" s="163">
        <v>3.2</v>
      </c>
      <c r="E267" s="164"/>
      <c r="F267" s="151"/>
      <c r="G267" s="152"/>
    </row>
    <row r="268" spans="1:7" s="5" customFormat="1" ht="27" customHeight="1" thickTop="1" x14ac:dyDescent="0.25">
      <c r="A268" s="161">
        <v>5</v>
      </c>
      <c r="B268" s="142" t="s">
        <v>158</v>
      </c>
      <c r="C268" s="6" t="s">
        <v>31</v>
      </c>
      <c r="D268" s="165">
        <v>2</v>
      </c>
      <c r="E268" s="166"/>
      <c r="F268" s="151"/>
      <c r="G268" s="152"/>
    </row>
    <row r="269" spans="1:7" s="5" customFormat="1" ht="27" customHeight="1" x14ac:dyDescent="0.25">
      <c r="A269" s="161">
        <v>6</v>
      </c>
      <c r="B269" s="142" t="s">
        <v>159</v>
      </c>
      <c r="C269" s="6" t="s">
        <v>31</v>
      </c>
      <c r="D269" s="167">
        <v>3</v>
      </c>
      <c r="E269" s="168"/>
      <c r="F269" s="151"/>
      <c r="G269" s="169"/>
    </row>
    <row r="270" spans="1:7" s="5" customFormat="1" ht="27" customHeight="1" x14ac:dyDescent="0.25">
      <c r="A270" s="161">
        <v>7</v>
      </c>
      <c r="B270" s="157" t="s">
        <v>160</v>
      </c>
      <c r="C270" s="6" t="s">
        <v>31</v>
      </c>
      <c r="D270" s="167">
        <v>1</v>
      </c>
      <c r="E270" s="168"/>
      <c r="F270" s="151"/>
      <c r="G270" s="152"/>
    </row>
    <row r="271" spans="1:7" s="5" customFormat="1" ht="27" customHeight="1" x14ac:dyDescent="0.25">
      <c r="A271" s="161">
        <v>8</v>
      </c>
      <c r="B271" s="157" t="s">
        <v>161</v>
      </c>
      <c r="C271" s="6" t="s">
        <v>31</v>
      </c>
      <c r="D271" s="167">
        <v>1</v>
      </c>
      <c r="E271" s="168"/>
      <c r="F271" s="151"/>
      <c r="G271" s="152"/>
    </row>
    <row r="272" spans="1:7" s="5" customFormat="1" ht="27" customHeight="1" x14ac:dyDescent="0.25">
      <c r="A272" s="161">
        <v>9</v>
      </c>
      <c r="B272" s="142" t="s">
        <v>162</v>
      </c>
      <c r="C272" s="6" t="s">
        <v>31</v>
      </c>
      <c r="D272" s="167">
        <v>1</v>
      </c>
      <c r="E272" s="168"/>
      <c r="F272" s="151"/>
      <c r="G272" s="169"/>
    </row>
    <row r="273" spans="1:7" s="5" customFormat="1" ht="27" customHeight="1" x14ac:dyDescent="0.25">
      <c r="A273" s="161">
        <v>10</v>
      </c>
      <c r="B273" s="142" t="s">
        <v>163</v>
      </c>
      <c r="C273" s="6" t="s">
        <v>31</v>
      </c>
      <c r="D273" s="167">
        <v>2</v>
      </c>
      <c r="E273" s="168"/>
      <c r="F273" s="151"/>
      <c r="G273" s="169"/>
    </row>
    <row r="274" spans="1:7" s="5" customFormat="1" ht="27" customHeight="1" x14ac:dyDescent="0.25">
      <c r="A274" s="161">
        <v>11</v>
      </c>
      <c r="B274" s="170" t="s">
        <v>164</v>
      </c>
      <c r="C274" s="22" t="s">
        <v>31</v>
      </c>
      <c r="D274" s="22">
        <v>1</v>
      </c>
      <c r="E274" s="171"/>
      <c r="F274" s="151"/>
      <c r="G274" s="172"/>
    </row>
    <row r="275" spans="1:7" s="5" customFormat="1" ht="27" customHeight="1" x14ac:dyDescent="0.25">
      <c r="A275" s="161">
        <v>12</v>
      </c>
      <c r="B275" s="173" t="s">
        <v>165</v>
      </c>
      <c r="C275" s="6" t="s">
        <v>31</v>
      </c>
      <c r="D275" s="167">
        <v>2</v>
      </c>
      <c r="E275" s="168"/>
      <c r="F275" s="151"/>
      <c r="G275" s="169"/>
    </row>
    <row r="276" spans="1:7" s="5" customFormat="1" ht="27" customHeight="1" x14ac:dyDescent="0.25">
      <c r="A276" s="161">
        <v>13</v>
      </c>
      <c r="B276" s="153" t="s">
        <v>166</v>
      </c>
      <c r="C276" s="22" t="s">
        <v>167</v>
      </c>
      <c r="D276" s="22">
        <v>2.8</v>
      </c>
      <c r="E276" s="171"/>
      <c r="F276" s="151"/>
      <c r="G276" s="169"/>
    </row>
    <row r="277" spans="1:7" s="5" customFormat="1" ht="37.950000000000003" customHeight="1" thickBot="1" x14ac:dyDescent="0.3">
      <c r="A277" s="161">
        <v>14</v>
      </c>
      <c r="B277" s="174" t="s">
        <v>168</v>
      </c>
      <c r="C277" s="175" t="s">
        <v>31</v>
      </c>
      <c r="D277" s="167">
        <v>1</v>
      </c>
      <c r="E277" s="176"/>
      <c r="F277" s="151"/>
      <c r="G277" s="6" t="s">
        <v>169</v>
      </c>
    </row>
    <row r="278" spans="1:7" ht="27" customHeight="1" thickTop="1" thickBot="1" x14ac:dyDescent="0.3">
      <c r="A278" s="226" t="s">
        <v>170</v>
      </c>
      <c r="B278" s="227"/>
      <c r="C278" s="228"/>
      <c r="D278" s="229"/>
      <c r="E278" s="230"/>
      <c r="F278" s="23">
        <f>SUM(F264:F277)</f>
        <v>0</v>
      </c>
      <c r="G278" s="24"/>
    </row>
    <row r="279" spans="1:7" ht="27" customHeight="1" thickTop="1" thickBot="1" x14ac:dyDescent="0.3">
      <c r="A279" s="241" t="s">
        <v>171</v>
      </c>
      <c r="B279" s="242"/>
      <c r="C279" s="243">
        <v>104</v>
      </c>
      <c r="D279" s="244"/>
      <c r="E279" s="245"/>
      <c r="F279" s="44"/>
      <c r="G279" s="13"/>
    </row>
    <row r="280" spans="1:7" s="38" customFormat="1" ht="27" customHeight="1" thickTop="1" thickBot="1" x14ac:dyDescent="0.3">
      <c r="A280" s="226" t="s">
        <v>172</v>
      </c>
      <c r="B280" s="227"/>
      <c r="C280" s="238"/>
      <c r="D280" s="239"/>
      <c r="E280" s="240"/>
      <c r="F280" s="34">
        <f>C279*F278</f>
        <v>0</v>
      </c>
      <c r="G280" s="34"/>
    </row>
    <row r="281" spans="1:7" ht="20.100000000000001" customHeight="1" thickTop="1" thickBot="1" x14ac:dyDescent="0.3">
      <c r="A281" s="10" t="s">
        <v>573</v>
      </c>
      <c r="B281" s="234" t="s">
        <v>173</v>
      </c>
      <c r="C281" s="235"/>
      <c r="D281" s="235"/>
      <c r="E281" s="235"/>
      <c r="F281" s="235"/>
      <c r="G281" s="236"/>
    </row>
    <row r="282" spans="1:7" s="8" customFormat="1" ht="26.4" x14ac:dyDescent="0.25">
      <c r="A282" s="143">
        <v>1</v>
      </c>
      <c r="B282" s="142" t="s">
        <v>174</v>
      </c>
      <c r="C282" s="143" t="s">
        <v>153</v>
      </c>
      <c r="D282" s="143">
        <v>1</v>
      </c>
      <c r="E282" s="143"/>
      <c r="F282" s="143"/>
      <c r="G282" s="142"/>
    </row>
    <row r="283" spans="1:7" s="8" customFormat="1" ht="15.6" x14ac:dyDescent="0.25">
      <c r="A283" s="143">
        <v>2</v>
      </c>
      <c r="B283" s="142" t="s">
        <v>175</v>
      </c>
      <c r="C283" s="143" t="s">
        <v>153</v>
      </c>
      <c r="D283" s="143">
        <v>0.6</v>
      </c>
      <c r="E283" s="143"/>
      <c r="F283" s="143"/>
      <c r="G283" s="142"/>
    </row>
    <row r="284" spans="1:7" s="8" customFormat="1" ht="26.4" x14ac:dyDescent="0.25">
      <c r="A284" s="143">
        <v>3</v>
      </c>
      <c r="B284" s="142" t="s">
        <v>176</v>
      </c>
      <c r="C284" s="143" t="s">
        <v>153</v>
      </c>
      <c r="D284" s="143">
        <v>0.24</v>
      </c>
      <c r="E284" s="143"/>
      <c r="F284" s="143"/>
      <c r="G284" s="142"/>
    </row>
    <row r="285" spans="1:7" s="8" customFormat="1" ht="15.6" x14ac:dyDescent="0.25">
      <c r="A285" s="143">
        <v>4</v>
      </c>
      <c r="B285" s="142" t="s">
        <v>177</v>
      </c>
      <c r="C285" s="143" t="s">
        <v>157</v>
      </c>
      <c r="D285" s="143">
        <v>1.8</v>
      </c>
      <c r="E285" s="143"/>
      <c r="F285" s="143"/>
      <c r="G285" s="142"/>
    </row>
    <row r="286" spans="1:7" s="8" customFormat="1" ht="26.4" x14ac:dyDescent="0.25">
      <c r="A286" s="143">
        <v>5</v>
      </c>
      <c r="B286" s="142" t="s">
        <v>808</v>
      </c>
      <c r="C286" s="143" t="s">
        <v>75</v>
      </c>
      <c r="D286" s="143">
        <f>1.05*0.75</f>
        <v>0.78750000000000009</v>
      </c>
      <c r="E286" s="143"/>
      <c r="F286" s="143"/>
      <c r="G286" s="142"/>
    </row>
    <row r="287" spans="1:7" s="147" customFormat="1" ht="29.4" customHeight="1" x14ac:dyDescent="0.25">
      <c r="A287" s="143">
        <v>6</v>
      </c>
      <c r="B287" s="156" t="s">
        <v>100</v>
      </c>
      <c r="C287" s="146" t="s">
        <v>31</v>
      </c>
      <c r="D287" s="146">
        <v>1</v>
      </c>
      <c r="E287" s="146"/>
      <c r="F287" s="146"/>
      <c r="G287" s="146"/>
    </row>
    <row r="288" spans="1:7" s="5" customFormat="1" ht="19.2" customHeight="1" thickBot="1" x14ac:dyDescent="0.3">
      <c r="A288" s="143">
        <v>7</v>
      </c>
      <c r="B288" s="157" t="s">
        <v>178</v>
      </c>
      <c r="C288" s="158" t="s">
        <v>31</v>
      </c>
      <c r="D288" s="143">
        <v>0.23</v>
      </c>
      <c r="E288" s="159"/>
      <c r="F288" s="151"/>
      <c r="G288" s="160"/>
    </row>
    <row r="289" spans="1:254" s="5" customFormat="1" ht="31.8" customHeight="1" thickTop="1" thickBot="1" x14ac:dyDescent="0.3">
      <c r="A289" s="256" t="s">
        <v>179</v>
      </c>
      <c r="B289" s="257"/>
      <c r="C289" s="228"/>
      <c r="D289" s="229"/>
      <c r="E289" s="230"/>
      <c r="F289" s="23">
        <f>SUM(F282:F288)</f>
        <v>0</v>
      </c>
      <c r="G289" s="23"/>
    </row>
    <row r="290" spans="1:254" ht="39.75" customHeight="1" thickTop="1" thickBot="1" x14ac:dyDescent="0.3">
      <c r="A290" s="241" t="s">
        <v>180</v>
      </c>
      <c r="B290" s="242"/>
      <c r="C290" s="243">
        <v>104</v>
      </c>
      <c r="D290" s="244"/>
      <c r="E290" s="245"/>
      <c r="F290" s="44"/>
      <c r="G290" s="56"/>
    </row>
    <row r="291" spans="1:254" s="38" customFormat="1" ht="30.6" customHeight="1" thickTop="1" thickBot="1" x14ac:dyDescent="0.3">
      <c r="A291" s="226" t="s">
        <v>181</v>
      </c>
      <c r="B291" s="227"/>
      <c r="C291" s="238"/>
      <c r="D291" s="239"/>
      <c r="E291" s="240"/>
      <c r="F291" s="34">
        <f>C290*F289</f>
        <v>0</v>
      </c>
      <c r="G291" s="34"/>
    </row>
    <row r="292" spans="1:254" ht="20.100000000000001" customHeight="1" thickTop="1" thickBot="1" x14ac:dyDescent="0.3">
      <c r="A292" s="10" t="s">
        <v>574</v>
      </c>
      <c r="B292" s="234" t="s">
        <v>592</v>
      </c>
      <c r="C292" s="235"/>
      <c r="D292" s="235"/>
      <c r="E292" s="235"/>
      <c r="F292" s="235"/>
      <c r="G292" s="236"/>
    </row>
    <row r="293" spans="1:254" s="147" customFormat="1" ht="20.399999999999999" customHeight="1" x14ac:dyDescent="0.25">
      <c r="A293" s="144">
        <v>1</v>
      </c>
      <c r="B293" s="145" t="s">
        <v>93</v>
      </c>
      <c r="C293" s="146" t="s">
        <v>94</v>
      </c>
      <c r="D293" s="146">
        <v>11</v>
      </c>
      <c r="E293" s="146"/>
      <c r="F293" s="146"/>
      <c r="G293" s="146"/>
    </row>
    <row r="294" spans="1:254" s="147" customFormat="1" ht="16.2" customHeight="1" x14ac:dyDescent="0.25">
      <c r="A294" s="144">
        <v>2</v>
      </c>
      <c r="B294" s="145" t="s">
        <v>70</v>
      </c>
      <c r="C294" s="146" t="s">
        <v>94</v>
      </c>
      <c r="D294" s="146">
        <v>6</v>
      </c>
      <c r="E294" s="146"/>
      <c r="F294" s="146"/>
      <c r="G294" s="146"/>
    </row>
    <row r="295" spans="1:254" s="147" customFormat="1" ht="31.8" customHeight="1" x14ac:dyDescent="0.25">
      <c r="A295" s="144">
        <v>3</v>
      </c>
      <c r="B295" s="145" t="s">
        <v>95</v>
      </c>
      <c r="C295" s="146" t="s">
        <v>94</v>
      </c>
      <c r="D295" s="146">
        <v>2.88</v>
      </c>
      <c r="E295" s="146"/>
      <c r="F295" s="146"/>
      <c r="G295" s="144" t="s">
        <v>839</v>
      </c>
    </row>
    <row r="296" spans="1:254" s="147" customFormat="1" ht="21.6" customHeight="1" x14ac:dyDescent="0.25">
      <c r="A296" s="144">
        <v>4</v>
      </c>
      <c r="B296" s="145" t="s">
        <v>71</v>
      </c>
      <c r="C296" s="146" t="s">
        <v>94</v>
      </c>
      <c r="D296" s="146">
        <v>1</v>
      </c>
      <c r="E296" s="146"/>
      <c r="F296" s="146"/>
      <c r="G296" s="146"/>
    </row>
    <row r="297" spans="1:254" s="5" customFormat="1" ht="27" customHeight="1" x14ac:dyDescent="0.25">
      <c r="A297" s="144">
        <v>5</v>
      </c>
      <c r="B297" s="142" t="s">
        <v>155</v>
      </c>
      <c r="C297" s="148" t="s">
        <v>153</v>
      </c>
      <c r="D297" s="149">
        <v>0.5</v>
      </c>
      <c r="E297" s="150"/>
      <c r="F297" s="151"/>
      <c r="G297" s="152"/>
    </row>
    <row r="298" spans="1:254" s="5" customFormat="1" ht="28.2" customHeight="1" x14ac:dyDescent="0.25">
      <c r="A298" s="144">
        <v>6</v>
      </c>
      <c r="B298" s="153" t="s">
        <v>597</v>
      </c>
      <c r="C298" s="22" t="s">
        <v>9</v>
      </c>
      <c r="D298" s="154">
        <v>82</v>
      </c>
      <c r="E298" s="6"/>
      <c r="F298" s="143"/>
      <c r="G298" s="153"/>
      <c r="H298" s="155"/>
      <c r="I298" s="155"/>
      <c r="J298" s="155"/>
      <c r="K298" s="155"/>
      <c r="L298" s="155"/>
      <c r="M298" s="155"/>
      <c r="N298" s="155"/>
      <c r="O298" s="155"/>
      <c r="P298" s="155"/>
      <c r="Q298" s="155"/>
      <c r="R298" s="155"/>
      <c r="S298" s="155"/>
      <c r="T298" s="155"/>
      <c r="U298" s="155"/>
      <c r="V298" s="155"/>
      <c r="W298" s="155"/>
      <c r="X298" s="155"/>
      <c r="Y298" s="155"/>
      <c r="Z298" s="155"/>
      <c r="AA298" s="155"/>
      <c r="AB298" s="155"/>
      <c r="AC298" s="155"/>
      <c r="AD298" s="155"/>
      <c r="AE298" s="155"/>
      <c r="AF298" s="155"/>
      <c r="AG298" s="155"/>
      <c r="AH298" s="155"/>
      <c r="AI298" s="155"/>
      <c r="AJ298" s="155"/>
      <c r="AK298" s="155"/>
      <c r="AL298" s="155"/>
      <c r="AM298" s="155"/>
      <c r="AN298" s="155"/>
      <c r="AO298" s="155"/>
      <c r="AP298" s="155"/>
      <c r="AQ298" s="155"/>
      <c r="AR298" s="155"/>
      <c r="AS298" s="155"/>
      <c r="AT298" s="155"/>
      <c r="AU298" s="155"/>
      <c r="AV298" s="155"/>
      <c r="AW298" s="155"/>
      <c r="AX298" s="155"/>
      <c r="AY298" s="155"/>
      <c r="AZ298" s="155"/>
      <c r="BA298" s="155"/>
      <c r="BB298" s="155"/>
      <c r="BC298" s="155"/>
      <c r="BD298" s="155"/>
      <c r="BE298" s="155"/>
      <c r="BF298" s="155"/>
      <c r="BG298" s="155"/>
      <c r="BH298" s="155"/>
      <c r="BI298" s="155"/>
      <c r="BJ298" s="155"/>
      <c r="BK298" s="155"/>
      <c r="BL298" s="155"/>
      <c r="BM298" s="155"/>
      <c r="BN298" s="155"/>
      <c r="BO298" s="155"/>
      <c r="BP298" s="155"/>
      <c r="BQ298" s="155"/>
      <c r="BR298" s="155"/>
      <c r="BS298" s="155"/>
      <c r="BT298" s="155"/>
      <c r="BU298" s="155"/>
      <c r="BV298" s="155"/>
      <c r="BW298" s="155"/>
      <c r="BX298" s="155"/>
      <c r="BY298" s="155"/>
      <c r="BZ298" s="155"/>
      <c r="CA298" s="155"/>
      <c r="CB298" s="155"/>
      <c r="CC298" s="155"/>
      <c r="CD298" s="155"/>
      <c r="CE298" s="155"/>
      <c r="CF298" s="155"/>
      <c r="CG298" s="155"/>
      <c r="CH298" s="155"/>
      <c r="CI298" s="155"/>
      <c r="CJ298" s="155"/>
      <c r="CK298" s="155"/>
      <c r="CL298" s="155"/>
      <c r="CM298" s="155"/>
      <c r="CN298" s="155"/>
      <c r="CO298" s="155"/>
      <c r="CP298" s="155"/>
      <c r="CQ298" s="155"/>
      <c r="CR298" s="155"/>
      <c r="CS298" s="155"/>
      <c r="CT298" s="155"/>
      <c r="CU298" s="155"/>
      <c r="CV298" s="155"/>
      <c r="CW298" s="155"/>
      <c r="CX298" s="155"/>
      <c r="CY298" s="155"/>
      <c r="CZ298" s="155"/>
      <c r="DA298" s="155"/>
      <c r="DB298" s="155"/>
      <c r="DC298" s="155"/>
      <c r="DD298" s="155"/>
      <c r="DE298" s="155"/>
      <c r="DF298" s="155"/>
      <c r="DG298" s="155"/>
      <c r="DH298" s="155"/>
      <c r="DI298" s="155"/>
      <c r="DJ298" s="155"/>
      <c r="DK298" s="155"/>
      <c r="DL298" s="155"/>
      <c r="DM298" s="155"/>
      <c r="DN298" s="155"/>
      <c r="DO298" s="155"/>
      <c r="DP298" s="155"/>
      <c r="DQ298" s="155"/>
      <c r="DR298" s="155"/>
      <c r="DS298" s="155"/>
      <c r="DT298" s="155"/>
      <c r="DU298" s="155"/>
      <c r="DV298" s="155"/>
      <c r="DW298" s="155"/>
      <c r="DX298" s="155"/>
      <c r="DY298" s="155"/>
      <c r="DZ298" s="155"/>
      <c r="EA298" s="155"/>
      <c r="EB298" s="155"/>
      <c r="EC298" s="155"/>
      <c r="ED298" s="155"/>
      <c r="EE298" s="155"/>
      <c r="EF298" s="155"/>
      <c r="EG298" s="155"/>
      <c r="EH298" s="155"/>
      <c r="EI298" s="155"/>
      <c r="EJ298" s="155"/>
      <c r="EK298" s="155"/>
      <c r="EL298" s="155"/>
      <c r="EM298" s="155"/>
      <c r="EN298" s="155"/>
      <c r="EO298" s="155"/>
      <c r="EP298" s="155"/>
      <c r="EQ298" s="155"/>
      <c r="ER298" s="155"/>
      <c r="ES298" s="155"/>
      <c r="ET298" s="155"/>
      <c r="EU298" s="155"/>
      <c r="EV298" s="155"/>
      <c r="EW298" s="155"/>
      <c r="EX298" s="155"/>
      <c r="EY298" s="155"/>
      <c r="EZ298" s="155"/>
      <c r="FA298" s="155"/>
      <c r="FB298" s="155"/>
      <c r="FC298" s="155"/>
      <c r="FD298" s="155"/>
      <c r="FE298" s="155"/>
      <c r="FF298" s="155"/>
      <c r="FG298" s="155"/>
      <c r="FH298" s="155"/>
      <c r="FI298" s="155"/>
      <c r="FJ298" s="155"/>
      <c r="FK298" s="155"/>
      <c r="FL298" s="155"/>
      <c r="FM298" s="155"/>
      <c r="FN298" s="155"/>
      <c r="FO298" s="155"/>
      <c r="FP298" s="155"/>
      <c r="FQ298" s="155"/>
      <c r="FR298" s="155"/>
      <c r="FS298" s="155"/>
      <c r="FT298" s="155"/>
      <c r="FU298" s="155"/>
      <c r="FV298" s="155"/>
      <c r="FW298" s="155"/>
      <c r="FX298" s="155"/>
      <c r="FY298" s="155"/>
      <c r="FZ298" s="155"/>
      <c r="GA298" s="155"/>
      <c r="GB298" s="155"/>
      <c r="GC298" s="155"/>
      <c r="GD298" s="155"/>
      <c r="GE298" s="155"/>
      <c r="GF298" s="155"/>
      <c r="GG298" s="155"/>
      <c r="GH298" s="155"/>
      <c r="GI298" s="155"/>
      <c r="GJ298" s="155"/>
      <c r="GK298" s="155"/>
      <c r="GL298" s="155"/>
      <c r="GM298" s="155"/>
      <c r="GN298" s="155"/>
      <c r="GO298" s="155"/>
      <c r="GP298" s="155"/>
      <c r="GQ298" s="155"/>
      <c r="GR298" s="155"/>
      <c r="GS298" s="155"/>
      <c r="GT298" s="155"/>
      <c r="GU298" s="155"/>
      <c r="GV298" s="155"/>
      <c r="GW298" s="155"/>
      <c r="GX298" s="155"/>
      <c r="GY298" s="155"/>
      <c r="GZ298" s="155"/>
      <c r="HA298" s="155"/>
      <c r="HB298" s="155"/>
      <c r="HC298" s="155"/>
      <c r="HD298" s="155"/>
      <c r="HE298" s="155"/>
      <c r="HF298" s="155"/>
      <c r="HG298" s="155"/>
      <c r="HH298" s="155"/>
      <c r="HI298" s="155"/>
      <c r="HJ298" s="155"/>
      <c r="HK298" s="155"/>
      <c r="HL298" s="155"/>
      <c r="HM298" s="155"/>
      <c r="HN298" s="155"/>
      <c r="HO298" s="155"/>
      <c r="HP298" s="155"/>
      <c r="HQ298" s="155"/>
      <c r="HR298" s="155"/>
      <c r="HS298" s="155"/>
      <c r="HT298" s="155"/>
      <c r="HU298" s="155"/>
      <c r="HV298" s="155"/>
      <c r="HW298" s="155"/>
      <c r="HX298" s="155"/>
      <c r="HY298" s="155"/>
      <c r="HZ298" s="155"/>
      <c r="IA298" s="155"/>
      <c r="IB298" s="155"/>
      <c r="IC298" s="155"/>
      <c r="ID298" s="155"/>
      <c r="IE298" s="155"/>
      <c r="IF298" s="155"/>
      <c r="IG298" s="155"/>
      <c r="IH298" s="155"/>
      <c r="II298" s="155"/>
      <c r="IJ298" s="155"/>
      <c r="IK298" s="155"/>
      <c r="IL298" s="155"/>
      <c r="IM298" s="155"/>
      <c r="IN298" s="155"/>
      <c r="IO298" s="155"/>
      <c r="IP298" s="155"/>
      <c r="IQ298" s="155"/>
      <c r="IR298" s="155"/>
      <c r="IS298" s="155"/>
      <c r="IT298" s="155"/>
    </row>
    <row r="299" spans="1:254" s="147" customFormat="1" ht="18" customHeight="1" x14ac:dyDescent="0.25">
      <c r="A299" s="144">
        <v>7</v>
      </c>
      <c r="B299" s="145" t="s">
        <v>599</v>
      </c>
      <c r="C299" s="146" t="s">
        <v>600</v>
      </c>
      <c r="D299" s="146">
        <v>4</v>
      </c>
      <c r="E299" s="146"/>
      <c r="F299" s="146"/>
      <c r="G299" s="146"/>
    </row>
    <row r="300" spans="1:254" s="5" customFormat="1" ht="28.2" customHeight="1" x14ac:dyDescent="0.25">
      <c r="A300" s="144">
        <v>8</v>
      </c>
      <c r="B300" s="153" t="s">
        <v>603</v>
      </c>
      <c r="C300" s="22" t="s">
        <v>9</v>
      </c>
      <c r="D300" s="154">
        <v>38</v>
      </c>
      <c r="E300" s="6"/>
      <c r="F300" s="143"/>
      <c r="G300" s="153"/>
      <c r="H300" s="155"/>
      <c r="I300" s="155"/>
      <c r="J300" s="155"/>
      <c r="K300" s="155"/>
      <c r="L300" s="155"/>
      <c r="M300" s="155"/>
      <c r="N300" s="155"/>
      <c r="O300" s="155"/>
      <c r="P300" s="155"/>
      <c r="Q300" s="155"/>
      <c r="R300" s="155"/>
      <c r="S300" s="155"/>
      <c r="T300" s="155"/>
      <c r="U300" s="155"/>
      <c r="V300" s="155"/>
      <c r="W300" s="155"/>
      <c r="X300" s="155"/>
      <c r="Y300" s="155"/>
      <c r="Z300" s="155"/>
      <c r="AA300" s="155"/>
      <c r="AB300" s="155"/>
      <c r="AC300" s="155"/>
      <c r="AD300" s="155"/>
      <c r="AE300" s="155"/>
      <c r="AF300" s="155"/>
      <c r="AG300" s="155"/>
      <c r="AH300" s="155"/>
      <c r="AI300" s="155"/>
      <c r="AJ300" s="155"/>
      <c r="AK300" s="155"/>
      <c r="AL300" s="155"/>
      <c r="AM300" s="155"/>
      <c r="AN300" s="155"/>
      <c r="AO300" s="155"/>
      <c r="AP300" s="155"/>
      <c r="AQ300" s="155"/>
      <c r="AR300" s="155"/>
      <c r="AS300" s="155"/>
      <c r="AT300" s="155"/>
      <c r="AU300" s="155"/>
      <c r="AV300" s="155"/>
      <c r="AW300" s="155"/>
      <c r="AX300" s="155"/>
      <c r="AY300" s="155"/>
      <c r="AZ300" s="155"/>
      <c r="BA300" s="155"/>
      <c r="BB300" s="155"/>
      <c r="BC300" s="155"/>
      <c r="BD300" s="155"/>
      <c r="BE300" s="155"/>
      <c r="BF300" s="155"/>
      <c r="BG300" s="155"/>
      <c r="BH300" s="155"/>
      <c r="BI300" s="155"/>
      <c r="BJ300" s="155"/>
      <c r="BK300" s="155"/>
      <c r="BL300" s="155"/>
      <c r="BM300" s="155"/>
      <c r="BN300" s="155"/>
      <c r="BO300" s="155"/>
      <c r="BP300" s="155"/>
      <c r="BQ300" s="155"/>
      <c r="BR300" s="155"/>
      <c r="BS300" s="155"/>
      <c r="BT300" s="155"/>
      <c r="BU300" s="155"/>
      <c r="BV300" s="155"/>
      <c r="BW300" s="155"/>
      <c r="BX300" s="155"/>
      <c r="BY300" s="155"/>
      <c r="BZ300" s="155"/>
      <c r="CA300" s="155"/>
      <c r="CB300" s="155"/>
      <c r="CC300" s="155"/>
      <c r="CD300" s="155"/>
      <c r="CE300" s="155"/>
      <c r="CF300" s="155"/>
      <c r="CG300" s="155"/>
      <c r="CH300" s="155"/>
      <c r="CI300" s="155"/>
      <c r="CJ300" s="155"/>
      <c r="CK300" s="155"/>
      <c r="CL300" s="155"/>
      <c r="CM300" s="155"/>
      <c r="CN300" s="155"/>
      <c r="CO300" s="155"/>
      <c r="CP300" s="155"/>
      <c r="CQ300" s="155"/>
      <c r="CR300" s="155"/>
      <c r="CS300" s="155"/>
      <c r="CT300" s="155"/>
      <c r="CU300" s="155"/>
      <c r="CV300" s="155"/>
      <c r="CW300" s="155"/>
      <c r="CX300" s="155"/>
      <c r="CY300" s="155"/>
      <c r="CZ300" s="155"/>
      <c r="DA300" s="155"/>
      <c r="DB300" s="155"/>
      <c r="DC300" s="155"/>
      <c r="DD300" s="155"/>
      <c r="DE300" s="155"/>
      <c r="DF300" s="155"/>
      <c r="DG300" s="155"/>
      <c r="DH300" s="155"/>
      <c r="DI300" s="155"/>
      <c r="DJ300" s="155"/>
      <c r="DK300" s="155"/>
      <c r="DL300" s="155"/>
      <c r="DM300" s="155"/>
      <c r="DN300" s="155"/>
      <c r="DO300" s="155"/>
      <c r="DP300" s="155"/>
      <c r="DQ300" s="155"/>
      <c r="DR300" s="155"/>
      <c r="DS300" s="155"/>
      <c r="DT300" s="155"/>
      <c r="DU300" s="155"/>
      <c r="DV300" s="155"/>
      <c r="DW300" s="155"/>
      <c r="DX300" s="155"/>
      <c r="DY300" s="155"/>
      <c r="DZ300" s="155"/>
      <c r="EA300" s="155"/>
      <c r="EB300" s="155"/>
      <c r="EC300" s="155"/>
      <c r="ED300" s="155"/>
      <c r="EE300" s="155"/>
      <c r="EF300" s="155"/>
      <c r="EG300" s="155"/>
      <c r="EH300" s="155"/>
      <c r="EI300" s="155"/>
      <c r="EJ300" s="155"/>
      <c r="EK300" s="155"/>
      <c r="EL300" s="155"/>
      <c r="EM300" s="155"/>
      <c r="EN300" s="155"/>
      <c r="EO300" s="155"/>
      <c r="EP300" s="155"/>
      <c r="EQ300" s="155"/>
      <c r="ER300" s="155"/>
      <c r="ES300" s="155"/>
      <c r="ET300" s="155"/>
      <c r="EU300" s="155"/>
      <c r="EV300" s="155"/>
      <c r="EW300" s="155"/>
      <c r="EX300" s="155"/>
      <c r="EY300" s="155"/>
      <c r="EZ300" s="155"/>
      <c r="FA300" s="155"/>
      <c r="FB300" s="155"/>
      <c r="FC300" s="155"/>
      <c r="FD300" s="155"/>
      <c r="FE300" s="155"/>
      <c r="FF300" s="155"/>
      <c r="FG300" s="155"/>
      <c r="FH300" s="155"/>
      <c r="FI300" s="155"/>
      <c r="FJ300" s="155"/>
      <c r="FK300" s="155"/>
      <c r="FL300" s="155"/>
      <c r="FM300" s="155"/>
      <c r="FN300" s="155"/>
      <c r="FO300" s="155"/>
      <c r="FP300" s="155"/>
      <c r="FQ300" s="155"/>
      <c r="FR300" s="155"/>
      <c r="FS300" s="155"/>
      <c r="FT300" s="155"/>
      <c r="FU300" s="155"/>
      <c r="FV300" s="155"/>
      <c r="FW300" s="155"/>
      <c r="FX300" s="155"/>
      <c r="FY300" s="155"/>
      <c r="FZ300" s="155"/>
      <c r="GA300" s="155"/>
      <c r="GB300" s="155"/>
      <c r="GC300" s="155"/>
      <c r="GD300" s="155"/>
      <c r="GE300" s="155"/>
      <c r="GF300" s="155"/>
      <c r="GG300" s="155"/>
      <c r="GH300" s="155"/>
      <c r="GI300" s="155"/>
      <c r="GJ300" s="155"/>
      <c r="GK300" s="155"/>
      <c r="GL300" s="155"/>
      <c r="GM300" s="155"/>
      <c r="GN300" s="155"/>
      <c r="GO300" s="155"/>
      <c r="GP300" s="155"/>
      <c r="GQ300" s="155"/>
      <c r="GR300" s="155"/>
      <c r="GS300" s="155"/>
      <c r="GT300" s="155"/>
      <c r="GU300" s="155"/>
      <c r="GV300" s="155"/>
      <c r="GW300" s="155"/>
      <c r="GX300" s="155"/>
      <c r="GY300" s="155"/>
      <c r="GZ300" s="155"/>
      <c r="HA300" s="155"/>
      <c r="HB300" s="155"/>
      <c r="HC300" s="155"/>
      <c r="HD300" s="155"/>
      <c r="HE300" s="155"/>
      <c r="HF300" s="155"/>
      <c r="HG300" s="155"/>
      <c r="HH300" s="155"/>
      <c r="HI300" s="155"/>
      <c r="HJ300" s="155"/>
      <c r="HK300" s="155"/>
      <c r="HL300" s="155"/>
      <c r="HM300" s="155"/>
      <c r="HN300" s="155"/>
      <c r="HO300" s="155"/>
      <c r="HP300" s="155"/>
      <c r="HQ300" s="155"/>
      <c r="HR300" s="155"/>
      <c r="HS300" s="155"/>
      <c r="HT300" s="155"/>
      <c r="HU300" s="155"/>
      <c r="HV300" s="155"/>
      <c r="HW300" s="155"/>
      <c r="HX300" s="155"/>
      <c r="HY300" s="155"/>
      <c r="HZ300" s="155"/>
      <c r="IA300" s="155"/>
      <c r="IB300" s="155"/>
      <c r="IC300" s="155"/>
      <c r="ID300" s="155"/>
      <c r="IE300" s="155"/>
      <c r="IF300" s="155"/>
      <c r="IG300" s="155"/>
      <c r="IH300" s="155"/>
      <c r="II300" s="155"/>
      <c r="IJ300" s="155"/>
      <c r="IK300" s="155"/>
      <c r="IL300" s="155"/>
      <c r="IM300" s="155"/>
      <c r="IN300" s="155"/>
      <c r="IO300" s="155"/>
      <c r="IP300" s="155"/>
      <c r="IQ300" s="155"/>
      <c r="IR300" s="155"/>
      <c r="IS300" s="155"/>
      <c r="IT300" s="155"/>
    </row>
    <row r="301" spans="1:254" s="5" customFormat="1" ht="28.2" customHeight="1" x14ac:dyDescent="0.25">
      <c r="A301" s="144">
        <v>9</v>
      </c>
      <c r="B301" s="153" t="s">
        <v>602</v>
      </c>
      <c r="C301" s="22" t="s">
        <v>601</v>
      </c>
      <c r="D301" s="154">
        <v>2</v>
      </c>
      <c r="E301" s="6"/>
      <c r="F301" s="143"/>
      <c r="G301" s="153"/>
      <c r="H301" s="155"/>
      <c r="I301" s="155"/>
      <c r="J301" s="155"/>
      <c r="K301" s="155"/>
      <c r="L301" s="155"/>
      <c r="M301" s="155"/>
      <c r="N301" s="155"/>
      <c r="O301" s="155"/>
      <c r="P301" s="155"/>
      <c r="Q301" s="155"/>
      <c r="R301" s="155"/>
      <c r="S301" s="155"/>
      <c r="T301" s="155"/>
      <c r="U301" s="155"/>
      <c r="V301" s="155"/>
      <c r="W301" s="155"/>
      <c r="X301" s="155"/>
      <c r="Y301" s="155"/>
      <c r="Z301" s="155"/>
      <c r="AA301" s="155"/>
      <c r="AB301" s="155"/>
      <c r="AC301" s="155"/>
      <c r="AD301" s="155"/>
      <c r="AE301" s="155"/>
      <c r="AF301" s="155"/>
      <c r="AG301" s="155"/>
      <c r="AH301" s="155"/>
      <c r="AI301" s="155"/>
      <c r="AJ301" s="155"/>
      <c r="AK301" s="155"/>
      <c r="AL301" s="155"/>
      <c r="AM301" s="155"/>
      <c r="AN301" s="155"/>
      <c r="AO301" s="155"/>
      <c r="AP301" s="155"/>
      <c r="AQ301" s="155"/>
      <c r="AR301" s="155"/>
      <c r="AS301" s="155"/>
      <c r="AT301" s="155"/>
      <c r="AU301" s="155"/>
      <c r="AV301" s="155"/>
      <c r="AW301" s="155"/>
      <c r="AX301" s="155"/>
      <c r="AY301" s="155"/>
      <c r="AZ301" s="155"/>
      <c r="BA301" s="155"/>
      <c r="BB301" s="155"/>
      <c r="BC301" s="155"/>
      <c r="BD301" s="155"/>
      <c r="BE301" s="155"/>
      <c r="BF301" s="155"/>
      <c r="BG301" s="155"/>
      <c r="BH301" s="155"/>
      <c r="BI301" s="155"/>
      <c r="BJ301" s="155"/>
      <c r="BK301" s="155"/>
      <c r="BL301" s="155"/>
      <c r="BM301" s="155"/>
      <c r="BN301" s="155"/>
      <c r="BO301" s="155"/>
      <c r="BP301" s="155"/>
      <c r="BQ301" s="155"/>
      <c r="BR301" s="155"/>
      <c r="BS301" s="155"/>
      <c r="BT301" s="155"/>
      <c r="BU301" s="155"/>
      <c r="BV301" s="155"/>
      <c r="BW301" s="155"/>
      <c r="BX301" s="155"/>
      <c r="BY301" s="155"/>
      <c r="BZ301" s="155"/>
      <c r="CA301" s="155"/>
      <c r="CB301" s="155"/>
      <c r="CC301" s="155"/>
      <c r="CD301" s="155"/>
      <c r="CE301" s="155"/>
      <c r="CF301" s="155"/>
      <c r="CG301" s="155"/>
      <c r="CH301" s="155"/>
      <c r="CI301" s="155"/>
      <c r="CJ301" s="155"/>
      <c r="CK301" s="155"/>
      <c r="CL301" s="155"/>
      <c r="CM301" s="155"/>
      <c r="CN301" s="155"/>
      <c r="CO301" s="155"/>
      <c r="CP301" s="155"/>
      <c r="CQ301" s="155"/>
      <c r="CR301" s="155"/>
      <c r="CS301" s="155"/>
      <c r="CT301" s="155"/>
      <c r="CU301" s="155"/>
      <c r="CV301" s="155"/>
      <c r="CW301" s="155"/>
      <c r="CX301" s="155"/>
      <c r="CY301" s="155"/>
      <c r="CZ301" s="155"/>
      <c r="DA301" s="155"/>
      <c r="DB301" s="155"/>
      <c r="DC301" s="155"/>
      <c r="DD301" s="155"/>
      <c r="DE301" s="155"/>
      <c r="DF301" s="155"/>
      <c r="DG301" s="155"/>
      <c r="DH301" s="155"/>
      <c r="DI301" s="155"/>
      <c r="DJ301" s="155"/>
      <c r="DK301" s="155"/>
      <c r="DL301" s="155"/>
      <c r="DM301" s="155"/>
      <c r="DN301" s="155"/>
      <c r="DO301" s="155"/>
      <c r="DP301" s="155"/>
      <c r="DQ301" s="155"/>
      <c r="DR301" s="155"/>
      <c r="DS301" s="155"/>
      <c r="DT301" s="155"/>
      <c r="DU301" s="155"/>
      <c r="DV301" s="155"/>
      <c r="DW301" s="155"/>
      <c r="DX301" s="155"/>
      <c r="DY301" s="155"/>
      <c r="DZ301" s="155"/>
      <c r="EA301" s="155"/>
      <c r="EB301" s="155"/>
      <c r="EC301" s="155"/>
      <c r="ED301" s="155"/>
      <c r="EE301" s="155"/>
      <c r="EF301" s="155"/>
      <c r="EG301" s="155"/>
      <c r="EH301" s="155"/>
      <c r="EI301" s="155"/>
      <c r="EJ301" s="155"/>
      <c r="EK301" s="155"/>
      <c r="EL301" s="155"/>
      <c r="EM301" s="155"/>
      <c r="EN301" s="155"/>
      <c r="EO301" s="155"/>
      <c r="EP301" s="155"/>
      <c r="EQ301" s="155"/>
      <c r="ER301" s="155"/>
      <c r="ES301" s="155"/>
      <c r="ET301" s="155"/>
      <c r="EU301" s="155"/>
      <c r="EV301" s="155"/>
      <c r="EW301" s="155"/>
      <c r="EX301" s="155"/>
      <c r="EY301" s="155"/>
      <c r="EZ301" s="155"/>
      <c r="FA301" s="155"/>
      <c r="FB301" s="155"/>
      <c r="FC301" s="155"/>
      <c r="FD301" s="155"/>
      <c r="FE301" s="155"/>
      <c r="FF301" s="155"/>
      <c r="FG301" s="155"/>
      <c r="FH301" s="155"/>
      <c r="FI301" s="155"/>
      <c r="FJ301" s="155"/>
      <c r="FK301" s="155"/>
      <c r="FL301" s="155"/>
      <c r="FM301" s="155"/>
      <c r="FN301" s="155"/>
      <c r="FO301" s="155"/>
      <c r="FP301" s="155"/>
      <c r="FQ301" s="155"/>
      <c r="FR301" s="155"/>
      <c r="FS301" s="155"/>
      <c r="FT301" s="155"/>
      <c r="FU301" s="155"/>
      <c r="FV301" s="155"/>
      <c r="FW301" s="155"/>
      <c r="FX301" s="155"/>
      <c r="FY301" s="155"/>
      <c r="FZ301" s="155"/>
      <c r="GA301" s="155"/>
      <c r="GB301" s="155"/>
      <c r="GC301" s="155"/>
      <c r="GD301" s="155"/>
      <c r="GE301" s="155"/>
      <c r="GF301" s="155"/>
      <c r="GG301" s="155"/>
      <c r="GH301" s="155"/>
      <c r="GI301" s="155"/>
      <c r="GJ301" s="155"/>
      <c r="GK301" s="155"/>
      <c r="GL301" s="155"/>
      <c r="GM301" s="155"/>
      <c r="GN301" s="155"/>
      <c r="GO301" s="155"/>
      <c r="GP301" s="155"/>
      <c r="GQ301" s="155"/>
      <c r="GR301" s="155"/>
      <c r="GS301" s="155"/>
      <c r="GT301" s="155"/>
      <c r="GU301" s="155"/>
      <c r="GV301" s="155"/>
      <c r="GW301" s="155"/>
      <c r="GX301" s="155"/>
      <c r="GY301" s="155"/>
      <c r="GZ301" s="155"/>
      <c r="HA301" s="155"/>
      <c r="HB301" s="155"/>
      <c r="HC301" s="155"/>
      <c r="HD301" s="155"/>
      <c r="HE301" s="155"/>
      <c r="HF301" s="155"/>
      <c r="HG301" s="155"/>
      <c r="HH301" s="155"/>
      <c r="HI301" s="155"/>
      <c r="HJ301" s="155"/>
      <c r="HK301" s="155"/>
      <c r="HL301" s="155"/>
      <c r="HM301" s="155"/>
      <c r="HN301" s="155"/>
      <c r="HO301" s="155"/>
      <c r="HP301" s="155"/>
      <c r="HQ301" s="155"/>
      <c r="HR301" s="155"/>
      <c r="HS301" s="155"/>
      <c r="HT301" s="155"/>
      <c r="HU301" s="155"/>
      <c r="HV301" s="155"/>
      <c r="HW301" s="155"/>
      <c r="HX301" s="155"/>
      <c r="HY301" s="155"/>
      <c r="HZ301" s="155"/>
      <c r="IA301" s="155"/>
      <c r="IB301" s="155"/>
      <c r="IC301" s="155"/>
      <c r="ID301" s="155"/>
      <c r="IE301" s="155"/>
      <c r="IF301" s="155"/>
      <c r="IG301" s="155"/>
      <c r="IH301" s="155"/>
      <c r="II301" s="155"/>
      <c r="IJ301" s="155"/>
      <c r="IK301" s="155"/>
      <c r="IL301" s="155"/>
      <c r="IM301" s="155"/>
      <c r="IN301" s="155"/>
      <c r="IO301" s="155"/>
      <c r="IP301" s="155"/>
      <c r="IQ301" s="155"/>
      <c r="IR301" s="155"/>
      <c r="IS301" s="155"/>
      <c r="IT301" s="155"/>
    </row>
    <row r="302" spans="1:254" s="5" customFormat="1" ht="28.2" customHeight="1" x14ac:dyDescent="0.25">
      <c r="A302" s="144">
        <v>10</v>
      </c>
      <c r="B302" s="153" t="s">
        <v>604</v>
      </c>
      <c r="C302" s="22" t="s">
        <v>601</v>
      </c>
      <c r="D302" s="154">
        <v>42</v>
      </c>
      <c r="E302" s="6"/>
      <c r="F302" s="143"/>
      <c r="G302" s="153"/>
      <c r="H302" s="155"/>
      <c r="I302" s="155"/>
      <c r="J302" s="155"/>
      <c r="K302" s="155"/>
      <c r="L302" s="155"/>
      <c r="M302" s="155"/>
      <c r="N302" s="155"/>
      <c r="O302" s="155"/>
      <c r="P302" s="155"/>
      <c r="Q302" s="155"/>
      <c r="R302" s="155"/>
      <c r="S302" s="155"/>
      <c r="T302" s="155"/>
      <c r="U302" s="155"/>
      <c r="V302" s="155"/>
      <c r="W302" s="155"/>
      <c r="X302" s="155"/>
      <c r="Y302" s="155"/>
      <c r="Z302" s="155"/>
      <c r="AA302" s="155"/>
      <c r="AB302" s="155"/>
      <c r="AC302" s="155"/>
      <c r="AD302" s="155"/>
      <c r="AE302" s="155"/>
      <c r="AF302" s="155"/>
      <c r="AG302" s="155"/>
      <c r="AH302" s="155"/>
      <c r="AI302" s="155"/>
      <c r="AJ302" s="155"/>
      <c r="AK302" s="155"/>
      <c r="AL302" s="155"/>
      <c r="AM302" s="155"/>
      <c r="AN302" s="155"/>
      <c r="AO302" s="155"/>
      <c r="AP302" s="155"/>
      <c r="AQ302" s="155"/>
      <c r="AR302" s="155"/>
      <c r="AS302" s="155"/>
      <c r="AT302" s="155"/>
      <c r="AU302" s="155"/>
      <c r="AV302" s="155"/>
      <c r="AW302" s="155"/>
      <c r="AX302" s="155"/>
      <c r="AY302" s="155"/>
      <c r="AZ302" s="155"/>
      <c r="BA302" s="155"/>
      <c r="BB302" s="155"/>
      <c r="BC302" s="155"/>
      <c r="BD302" s="155"/>
      <c r="BE302" s="155"/>
      <c r="BF302" s="155"/>
      <c r="BG302" s="155"/>
      <c r="BH302" s="155"/>
      <c r="BI302" s="155"/>
      <c r="BJ302" s="155"/>
      <c r="BK302" s="155"/>
      <c r="BL302" s="155"/>
      <c r="BM302" s="155"/>
      <c r="BN302" s="155"/>
      <c r="BO302" s="155"/>
      <c r="BP302" s="155"/>
      <c r="BQ302" s="155"/>
      <c r="BR302" s="155"/>
      <c r="BS302" s="155"/>
      <c r="BT302" s="155"/>
      <c r="BU302" s="155"/>
      <c r="BV302" s="155"/>
      <c r="BW302" s="155"/>
      <c r="BX302" s="155"/>
      <c r="BY302" s="155"/>
      <c r="BZ302" s="155"/>
      <c r="CA302" s="155"/>
      <c r="CB302" s="155"/>
      <c r="CC302" s="155"/>
      <c r="CD302" s="155"/>
      <c r="CE302" s="155"/>
      <c r="CF302" s="155"/>
      <c r="CG302" s="155"/>
      <c r="CH302" s="155"/>
      <c r="CI302" s="155"/>
      <c r="CJ302" s="155"/>
      <c r="CK302" s="155"/>
      <c r="CL302" s="155"/>
      <c r="CM302" s="155"/>
      <c r="CN302" s="155"/>
      <c r="CO302" s="155"/>
      <c r="CP302" s="155"/>
      <c r="CQ302" s="155"/>
      <c r="CR302" s="155"/>
      <c r="CS302" s="155"/>
      <c r="CT302" s="155"/>
      <c r="CU302" s="155"/>
      <c r="CV302" s="155"/>
      <c r="CW302" s="155"/>
      <c r="CX302" s="155"/>
      <c r="CY302" s="155"/>
      <c r="CZ302" s="155"/>
      <c r="DA302" s="155"/>
      <c r="DB302" s="155"/>
      <c r="DC302" s="155"/>
      <c r="DD302" s="155"/>
      <c r="DE302" s="155"/>
      <c r="DF302" s="155"/>
      <c r="DG302" s="155"/>
      <c r="DH302" s="155"/>
      <c r="DI302" s="155"/>
      <c r="DJ302" s="155"/>
      <c r="DK302" s="155"/>
      <c r="DL302" s="155"/>
      <c r="DM302" s="155"/>
      <c r="DN302" s="155"/>
      <c r="DO302" s="155"/>
      <c r="DP302" s="155"/>
      <c r="DQ302" s="155"/>
      <c r="DR302" s="155"/>
      <c r="DS302" s="155"/>
      <c r="DT302" s="155"/>
      <c r="DU302" s="155"/>
      <c r="DV302" s="155"/>
      <c r="DW302" s="155"/>
      <c r="DX302" s="155"/>
      <c r="DY302" s="155"/>
      <c r="DZ302" s="155"/>
      <c r="EA302" s="155"/>
      <c r="EB302" s="155"/>
      <c r="EC302" s="155"/>
      <c r="ED302" s="155"/>
      <c r="EE302" s="155"/>
      <c r="EF302" s="155"/>
      <c r="EG302" s="155"/>
      <c r="EH302" s="155"/>
      <c r="EI302" s="155"/>
      <c r="EJ302" s="155"/>
      <c r="EK302" s="155"/>
      <c r="EL302" s="155"/>
      <c r="EM302" s="155"/>
      <c r="EN302" s="155"/>
      <c r="EO302" s="155"/>
      <c r="EP302" s="155"/>
      <c r="EQ302" s="155"/>
      <c r="ER302" s="155"/>
      <c r="ES302" s="155"/>
      <c r="ET302" s="155"/>
      <c r="EU302" s="155"/>
      <c r="EV302" s="155"/>
      <c r="EW302" s="155"/>
      <c r="EX302" s="155"/>
      <c r="EY302" s="155"/>
      <c r="EZ302" s="155"/>
      <c r="FA302" s="155"/>
      <c r="FB302" s="155"/>
      <c r="FC302" s="155"/>
      <c r="FD302" s="155"/>
      <c r="FE302" s="155"/>
      <c r="FF302" s="155"/>
      <c r="FG302" s="155"/>
      <c r="FH302" s="155"/>
      <c r="FI302" s="155"/>
      <c r="FJ302" s="155"/>
      <c r="FK302" s="155"/>
      <c r="FL302" s="155"/>
      <c r="FM302" s="155"/>
      <c r="FN302" s="155"/>
      <c r="FO302" s="155"/>
      <c r="FP302" s="155"/>
      <c r="FQ302" s="155"/>
      <c r="FR302" s="155"/>
      <c r="FS302" s="155"/>
      <c r="FT302" s="155"/>
      <c r="FU302" s="155"/>
      <c r="FV302" s="155"/>
      <c r="FW302" s="155"/>
      <c r="FX302" s="155"/>
      <c r="FY302" s="155"/>
      <c r="FZ302" s="155"/>
      <c r="GA302" s="155"/>
      <c r="GB302" s="155"/>
      <c r="GC302" s="155"/>
      <c r="GD302" s="155"/>
      <c r="GE302" s="155"/>
      <c r="GF302" s="155"/>
      <c r="GG302" s="155"/>
      <c r="GH302" s="155"/>
      <c r="GI302" s="155"/>
      <c r="GJ302" s="155"/>
      <c r="GK302" s="155"/>
      <c r="GL302" s="155"/>
      <c r="GM302" s="155"/>
      <c r="GN302" s="155"/>
      <c r="GO302" s="155"/>
      <c r="GP302" s="155"/>
      <c r="GQ302" s="155"/>
      <c r="GR302" s="155"/>
      <c r="GS302" s="155"/>
      <c r="GT302" s="155"/>
      <c r="GU302" s="155"/>
      <c r="GV302" s="155"/>
      <c r="GW302" s="155"/>
      <c r="GX302" s="155"/>
      <c r="GY302" s="155"/>
      <c r="GZ302" s="155"/>
      <c r="HA302" s="155"/>
      <c r="HB302" s="155"/>
      <c r="HC302" s="155"/>
      <c r="HD302" s="155"/>
      <c r="HE302" s="155"/>
      <c r="HF302" s="155"/>
      <c r="HG302" s="155"/>
      <c r="HH302" s="155"/>
      <c r="HI302" s="155"/>
      <c r="HJ302" s="155"/>
      <c r="HK302" s="155"/>
      <c r="HL302" s="155"/>
      <c r="HM302" s="155"/>
      <c r="HN302" s="155"/>
      <c r="HO302" s="155"/>
      <c r="HP302" s="155"/>
      <c r="HQ302" s="155"/>
      <c r="HR302" s="155"/>
      <c r="HS302" s="155"/>
      <c r="HT302" s="155"/>
      <c r="HU302" s="155"/>
      <c r="HV302" s="155"/>
      <c r="HW302" s="155"/>
      <c r="HX302" s="155"/>
      <c r="HY302" s="155"/>
      <c r="HZ302" s="155"/>
      <c r="IA302" s="155"/>
      <c r="IB302" s="155"/>
      <c r="IC302" s="155"/>
      <c r="ID302" s="155"/>
      <c r="IE302" s="155"/>
      <c r="IF302" s="155"/>
      <c r="IG302" s="155"/>
      <c r="IH302" s="155"/>
      <c r="II302" s="155"/>
      <c r="IJ302" s="155"/>
      <c r="IK302" s="155"/>
      <c r="IL302" s="155"/>
      <c r="IM302" s="155"/>
      <c r="IN302" s="155"/>
      <c r="IO302" s="155"/>
      <c r="IP302" s="155"/>
      <c r="IQ302" s="155"/>
      <c r="IR302" s="155"/>
      <c r="IS302" s="155"/>
      <c r="IT302" s="155"/>
    </row>
    <row r="303" spans="1:254" s="5" customFormat="1" ht="28.2" customHeight="1" x14ac:dyDescent="0.25">
      <c r="A303" s="144">
        <v>11</v>
      </c>
      <c r="B303" s="153" t="s">
        <v>598</v>
      </c>
      <c r="C303" s="22" t="s">
        <v>9</v>
      </c>
      <c r="D303" s="154">
        <v>110</v>
      </c>
      <c r="E303" s="6"/>
      <c r="F303" s="143"/>
      <c r="G303" s="153"/>
      <c r="H303" s="155"/>
      <c r="I303" s="155"/>
      <c r="J303" s="155"/>
      <c r="K303" s="155"/>
      <c r="L303" s="155"/>
      <c r="M303" s="155"/>
      <c r="N303" s="155"/>
      <c r="O303" s="155"/>
      <c r="P303" s="155"/>
      <c r="Q303" s="155"/>
      <c r="R303" s="155"/>
      <c r="S303" s="155"/>
      <c r="T303" s="155"/>
      <c r="U303" s="155"/>
      <c r="V303" s="155"/>
      <c r="W303" s="155"/>
      <c r="X303" s="155"/>
      <c r="Y303" s="155"/>
      <c r="Z303" s="155"/>
      <c r="AA303" s="155"/>
      <c r="AB303" s="155"/>
      <c r="AC303" s="155"/>
      <c r="AD303" s="155"/>
      <c r="AE303" s="155"/>
      <c r="AF303" s="155"/>
      <c r="AG303" s="155"/>
      <c r="AH303" s="155"/>
      <c r="AI303" s="155"/>
      <c r="AJ303" s="155"/>
      <c r="AK303" s="155"/>
      <c r="AL303" s="155"/>
      <c r="AM303" s="155"/>
      <c r="AN303" s="155"/>
      <c r="AO303" s="155"/>
      <c r="AP303" s="155"/>
      <c r="AQ303" s="155"/>
      <c r="AR303" s="155"/>
      <c r="AS303" s="155"/>
      <c r="AT303" s="155"/>
      <c r="AU303" s="155"/>
      <c r="AV303" s="155"/>
      <c r="AW303" s="155"/>
      <c r="AX303" s="155"/>
      <c r="AY303" s="155"/>
      <c r="AZ303" s="155"/>
      <c r="BA303" s="155"/>
      <c r="BB303" s="155"/>
      <c r="BC303" s="155"/>
      <c r="BD303" s="155"/>
      <c r="BE303" s="155"/>
      <c r="BF303" s="155"/>
      <c r="BG303" s="155"/>
      <c r="BH303" s="155"/>
      <c r="BI303" s="155"/>
      <c r="BJ303" s="155"/>
      <c r="BK303" s="155"/>
      <c r="BL303" s="155"/>
      <c r="BM303" s="155"/>
      <c r="BN303" s="155"/>
      <c r="BO303" s="155"/>
      <c r="BP303" s="155"/>
      <c r="BQ303" s="155"/>
      <c r="BR303" s="155"/>
      <c r="BS303" s="155"/>
      <c r="BT303" s="155"/>
      <c r="BU303" s="155"/>
      <c r="BV303" s="155"/>
      <c r="BW303" s="155"/>
      <c r="BX303" s="155"/>
      <c r="BY303" s="155"/>
      <c r="BZ303" s="155"/>
      <c r="CA303" s="155"/>
      <c r="CB303" s="155"/>
      <c r="CC303" s="155"/>
      <c r="CD303" s="155"/>
      <c r="CE303" s="155"/>
      <c r="CF303" s="155"/>
      <c r="CG303" s="155"/>
      <c r="CH303" s="155"/>
      <c r="CI303" s="155"/>
      <c r="CJ303" s="155"/>
      <c r="CK303" s="155"/>
      <c r="CL303" s="155"/>
      <c r="CM303" s="155"/>
      <c r="CN303" s="155"/>
      <c r="CO303" s="155"/>
      <c r="CP303" s="155"/>
      <c r="CQ303" s="155"/>
      <c r="CR303" s="155"/>
      <c r="CS303" s="155"/>
      <c r="CT303" s="155"/>
      <c r="CU303" s="155"/>
      <c r="CV303" s="155"/>
      <c r="CW303" s="155"/>
      <c r="CX303" s="155"/>
      <c r="CY303" s="155"/>
      <c r="CZ303" s="155"/>
      <c r="DA303" s="155"/>
      <c r="DB303" s="155"/>
      <c r="DC303" s="155"/>
      <c r="DD303" s="155"/>
      <c r="DE303" s="155"/>
      <c r="DF303" s="155"/>
      <c r="DG303" s="155"/>
      <c r="DH303" s="155"/>
      <c r="DI303" s="155"/>
      <c r="DJ303" s="155"/>
      <c r="DK303" s="155"/>
      <c r="DL303" s="155"/>
      <c r="DM303" s="155"/>
      <c r="DN303" s="155"/>
      <c r="DO303" s="155"/>
      <c r="DP303" s="155"/>
      <c r="DQ303" s="155"/>
      <c r="DR303" s="155"/>
      <c r="DS303" s="155"/>
      <c r="DT303" s="155"/>
      <c r="DU303" s="155"/>
      <c r="DV303" s="155"/>
      <c r="DW303" s="155"/>
      <c r="DX303" s="155"/>
      <c r="DY303" s="155"/>
      <c r="DZ303" s="155"/>
      <c r="EA303" s="155"/>
      <c r="EB303" s="155"/>
      <c r="EC303" s="155"/>
      <c r="ED303" s="155"/>
      <c r="EE303" s="155"/>
      <c r="EF303" s="155"/>
      <c r="EG303" s="155"/>
      <c r="EH303" s="155"/>
      <c r="EI303" s="155"/>
      <c r="EJ303" s="155"/>
      <c r="EK303" s="155"/>
      <c r="EL303" s="155"/>
      <c r="EM303" s="155"/>
      <c r="EN303" s="155"/>
      <c r="EO303" s="155"/>
      <c r="EP303" s="155"/>
      <c r="EQ303" s="155"/>
      <c r="ER303" s="155"/>
      <c r="ES303" s="155"/>
      <c r="ET303" s="155"/>
      <c r="EU303" s="155"/>
      <c r="EV303" s="155"/>
      <c r="EW303" s="155"/>
      <c r="EX303" s="155"/>
      <c r="EY303" s="155"/>
      <c r="EZ303" s="155"/>
      <c r="FA303" s="155"/>
      <c r="FB303" s="155"/>
      <c r="FC303" s="155"/>
      <c r="FD303" s="155"/>
      <c r="FE303" s="155"/>
      <c r="FF303" s="155"/>
      <c r="FG303" s="155"/>
      <c r="FH303" s="155"/>
      <c r="FI303" s="155"/>
      <c r="FJ303" s="155"/>
      <c r="FK303" s="155"/>
      <c r="FL303" s="155"/>
      <c r="FM303" s="155"/>
      <c r="FN303" s="155"/>
      <c r="FO303" s="155"/>
      <c r="FP303" s="155"/>
      <c r="FQ303" s="155"/>
      <c r="FR303" s="155"/>
      <c r="FS303" s="155"/>
      <c r="FT303" s="155"/>
      <c r="FU303" s="155"/>
      <c r="FV303" s="155"/>
      <c r="FW303" s="155"/>
      <c r="FX303" s="155"/>
      <c r="FY303" s="155"/>
      <c r="FZ303" s="155"/>
      <c r="GA303" s="155"/>
      <c r="GB303" s="155"/>
      <c r="GC303" s="155"/>
      <c r="GD303" s="155"/>
      <c r="GE303" s="155"/>
      <c r="GF303" s="155"/>
      <c r="GG303" s="155"/>
      <c r="GH303" s="155"/>
      <c r="GI303" s="155"/>
      <c r="GJ303" s="155"/>
      <c r="GK303" s="155"/>
      <c r="GL303" s="155"/>
      <c r="GM303" s="155"/>
      <c r="GN303" s="155"/>
      <c r="GO303" s="155"/>
      <c r="GP303" s="155"/>
      <c r="GQ303" s="155"/>
      <c r="GR303" s="155"/>
      <c r="GS303" s="155"/>
      <c r="GT303" s="155"/>
      <c r="GU303" s="155"/>
      <c r="GV303" s="155"/>
      <c r="GW303" s="155"/>
      <c r="GX303" s="155"/>
      <c r="GY303" s="155"/>
      <c r="GZ303" s="155"/>
      <c r="HA303" s="155"/>
      <c r="HB303" s="155"/>
      <c r="HC303" s="155"/>
      <c r="HD303" s="155"/>
      <c r="HE303" s="155"/>
      <c r="HF303" s="155"/>
      <c r="HG303" s="155"/>
      <c r="HH303" s="155"/>
      <c r="HI303" s="155"/>
      <c r="HJ303" s="155"/>
      <c r="HK303" s="155"/>
      <c r="HL303" s="155"/>
      <c r="HM303" s="155"/>
      <c r="HN303" s="155"/>
      <c r="HO303" s="155"/>
      <c r="HP303" s="155"/>
      <c r="HQ303" s="155"/>
      <c r="HR303" s="155"/>
      <c r="HS303" s="155"/>
      <c r="HT303" s="155"/>
      <c r="HU303" s="155"/>
      <c r="HV303" s="155"/>
      <c r="HW303" s="155"/>
      <c r="HX303" s="155"/>
      <c r="HY303" s="155"/>
      <c r="HZ303" s="155"/>
      <c r="IA303" s="155"/>
      <c r="IB303" s="155"/>
      <c r="IC303" s="155"/>
      <c r="ID303" s="155"/>
      <c r="IE303" s="155"/>
      <c r="IF303" s="155"/>
      <c r="IG303" s="155"/>
      <c r="IH303" s="155"/>
      <c r="II303" s="155"/>
      <c r="IJ303" s="155"/>
      <c r="IK303" s="155"/>
      <c r="IL303" s="155"/>
      <c r="IM303" s="155"/>
      <c r="IN303" s="155"/>
      <c r="IO303" s="155"/>
      <c r="IP303" s="155"/>
      <c r="IQ303" s="155"/>
      <c r="IR303" s="155"/>
      <c r="IS303" s="155"/>
      <c r="IT303" s="155"/>
    </row>
    <row r="304" spans="1:254" s="147" customFormat="1" ht="18" customHeight="1" x14ac:dyDescent="0.25">
      <c r="A304" s="144">
        <v>12</v>
      </c>
      <c r="B304" s="145" t="s">
        <v>596</v>
      </c>
      <c r="C304" s="146" t="s">
        <v>97</v>
      </c>
      <c r="D304" s="146">
        <v>4.5</v>
      </c>
      <c r="E304" s="146"/>
      <c r="F304" s="146"/>
      <c r="G304" s="146"/>
    </row>
    <row r="305" spans="1:11" s="19" customFormat="1" ht="21.6" customHeight="1" thickBot="1" x14ac:dyDescent="0.35">
      <c r="A305" s="250" t="s">
        <v>594</v>
      </c>
      <c r="B305" s="250"/>
      <c r="C305" s="22"/>
      <c r="D305" s="22"/>
      <c r="E305" s="6"/>
      <c r="F305" s="23">
        <f>SUM(F293:F304)</f>
        <v>0</v>
      </c>
      <c r="G305" s="23"/>
    </row>
    <row r="306" spans="1:11" s="8" customFormat="1" ht="24" customHeight="1" thickTop="1" thickBot="1" x14ac:dyDescent="0.3">
      <c r="A306" s="12" t="s">
        <v>593</v>
      </c>
      <c r="B306" s="265" t="s">
        <v>182</v>
      </c>
      <c r="C306" s="225"/>
      <c r="D306" s="225"/>
      <c r="E306" s="225"/>
      <c r="F306" s="225"/>
      <c r="G306" s="225"/>
      <c r="H306" s="7"/>
      <c r="I306" s="7"/>
      <c r="J306" s="7"/>
      <c r="K306" s="7"/>
    </row>
    <row r="307" spans="1:11" s="8" customFormat="1" ht="66.599999999999994" customHeight="1" thickTop="1" x14ac:dyDescent="0.25">
      <c r="A307" s="142">
        <v>1</v>
      </c>
      <c r="B307" s="142" t="s">
        <v>183</v>
      </c>
      <c r="C307" s="143" t="s">
        <v>184</v>
      </c>
      <c r="D307" s="143">
        <v>1</v>
      </c>
      <c r="E307" s="143"/>
      <c r="F307" s="143"/>
      <c r="G307" s="142"/>
    </row>
    <row r="308" spans="1:11" s="8" customFormat="1" ht="19.5" customHeight="1" x14ac:dyDescent="0.25">
      <c r="A308" s="142">
        <v>2</v>
      </c>
      <c r="B308" s="142" t="s">
        <v>185</v>
      </c>
      <c r="C308" s="143" t="s">
        <v>184</v>
      </c>
      <c r="D308" s="143">
        <v>1</v>
      </c>
      <c r="E308" s="143"/>
      <c r="F308" s="143"/>
      <c r="G308" s="142"/>
    </row>
    <row r="309" spans="1:11" s="5" customFormat="1" ht="19.5" customHeight="1" thickBot="1" x14ac:dyDescent="0.3">
      <c r="A309" s="142">
        <v>3</v>
      </c>
      <c r="B309" s="142" t="s">
        <v>186</v>
      </c>
      <c r="C309" s="143" t="s">
        <v>601</v>
      </c>
      <c r="D309" s="143">
        <v>1</v>
      </c>
      <c r="E309" s="143"/>
      <c r="F309" s="143"/>
      <c r="G309" s="142"/>
    </row>
    <row r="310" spans="1:11" s="8" customFormat="1" ht="24" customHeight="1" thickTop="1" thickBot="1" x14ac:dyDescent="0.3">
      <c r="A310" s="258" t="s">
        <v>187</v>
      </c>
      <c r="B310" s="259"/>
      <c r="C310" s="260"/>
      <c r="D310" s="261"/>
      <c r="E310" s="262"/>
      <c r="F310" s="16">
        <f>SUM(F307:F309)</f>
        <v>0</v>
      </c>
      <c r="G310" s="16"/>
      <c r="H310" s="7"/>
      <c r="I310" s="7"/>
      <c r="J310" s="7"/>
      <c r="K310" s="7"/>
    </row>
    <row r="311" spans="1:11" ht="25.2" customHeight="1" thickTop="1" thickBot="1" x14ac:dyDescent="0.3">
      <c r="A311" s="263" t="s">
        <v>188</v>
      </c>
      <c r="B311" s="264"/>
      <c r="C311" s="3"/>
      <c r="D311" s="3"/>
      <c r="E311" s="4"/>
      <c r="F311" s="14">
        <f>F310+F280+F241+F167+F120+F48+F24+F15+F155+F291+F74+F51+F262+F305+F106</f>
        <v>0</v>
      </c>
      <c r="G311" s="57">
        <f>F311/68</f>
        <v>0</v>
      </c>
    </row>
    <row r="312" spans="1:11" ht="21.6" customHeight="1" x14ac:dyDescent="0.35">
      <c r="A312" s="255" t="s">
        <v>189</v>
      </c>
      <c r="B312" s="255"/>
      <c r="C312" s="255"/>
      <c r="D312" s="255"/>
      <c r="E312" s="255"/>
      <c r="F312" s="255"/>
      <c r="G312" s="255"/>
    </row>
    <row r="313" spans="1:11" customFormat="1" ht="26.25" customHeight="1" x14ac:dyDescent="0.35">
      <c r="A313" s="255" t="s">
        <v>190</v>
      </c>
      <c r="B313" s="255"/>
      <c r="C313" s="255"/>
      <c r="D313" s="255"/>
      <c r="E313" s="255"/>
      <c r="F313" s="255"/>
      <c r="G313" s="255"/>
    </row>
  </sheetData>
  <mergeCells count="59">
    <mergeCell ref="A312:G312"/>
    <mergeCell ref="A313:G313"/>
    <mergeCell ref="B281:G281"/>
    <mergeCell ref="A289:B289"/>
    <mergeCell ref="C289:E289"/>
    <mergeCell ref="A290:B290"/>
    <mergeCell ref="C290:E290"/>
    <mergeCell ref="A291:B291"/>
    <mergeCell ref="C291:E291"/>
    <mergeCell ref="A310:B310"/>
    <mergeCell ref="C310:E310"/>
    <mergeCell ref="B292:G292"/>
    <mergeCell ref="A305:B305"/>
    <mergeCell ref="A311:B311"/>
    <mergeCell ref="B306:G306"/>
    <mergeCell ref="A120:B120"/>
    <mergeCell ref="C120:D120"/>
    <mergeCell ref="A48:B48"/>
    <mergeCell ref="C48:D48"/>
    <mergeCell ref="A24:B24"/>
    <mergeCell ref="A51:B51"/>
    <mergeCell ref="C51:D51"/>
    <mergeCell ref="B107:G107"/>
    <mergeCell ref="B52:G52"/>
    <mergeCell ref="A74:B74"/>
    <mergeCell ref="C74:D74"/>
    <mergeCell ref="B75:G75"/>
    <mergeCell ref="A106:B106"/>
    <mergeCell ref="C106:D106"/>
    <mergeCell ref="A280:B280"/>
    <mergeCell ref="C280:E280"/>
    <mergeCell ref="C278:E278"/>
    <mergeCell ref="B156:G156"/>
    <mergeCell ref="A279:B279"/>
    <mergeCell ref="C279:E279"/>
    <mergeCell ref="B168:G168"/>
    <mergeCell ref="A241:B241"/>
    <mergeCell ref="A167:B167"/>
    <mergeCell ref="C167:D167"/>
    <mergeCell ref="A165:B165"/>
    <mergeCell ref="A166:B166"/>
    <mergeCell ref="A1:G1"/>
    <mergeCell ref="A2:G2"/>
    <mergeCell ref="B25:G25"/>
    <mergeCell ref="C24:D24"/>
    <mergeCell ref="B49:G49"/>
    <mergeCell ref="B4:G4"/>
    <mergeCell ref="B19:G19"/>
    <mergeCell ref="A15:B15"/>
    <mergeCell ref="C15:D15"/>
    <mergeCell ref="A17:G17"/>
    <mergeCell ref="B121:G121"/>
    <mergeCell ref="A155:B155"/>
    <mergeCell ref="C155:D155"/>
    <mergeCell ref="B263:G263"/>
    <mergeCell ref="A278:B278"/>
    <mergeCell ref="B242:G242"/>
    <mergeCell ref="A262:B262"/>
    <mergeCell ref="C262:E262"/>
  </mergeCells>
  <phoneticPr fontId="11" type="noConversion"/>
  <conditionalFormatting sqref="D60:E60 E141:E152 E209:E218 E251:E252">
    <cfRule type="cellIs" dxfId="12" priority="8" stopIfTrue="1" operator="lessThan">
      <formula>0</formula>
    </cfRule>
  </conditionalFormatting>
  <conditionalFormatting sqref="E122:E124 D125:E132 E133:E139 E154">
    <cfRule type="cellIs" dxfId="11" priority="14" stopIfTrue="1" operator="lessThan">
      <formula>0</formula>
    </cfRule>
  </conditionalFormatting>
  <conditionalFormatting sqref="E255:E258">
    <cfRule type="cellIs" dxfId="10" priority="3" stopIfTrue="1" operator="lessThan">
      <formula>0</formula>
    </cfRule>
  </conditionalFormatting>
  <conditionalFormatting sqref="E298 E300:E303">
    <cfRule type="cellIs" dxfId="9" priority="4" stopIfTrue="1" operator="lessThan">
      <formula>0</formula>
    </cfRule>
  </conditionalFormatting>
  <conditionalFormatting sqref="F1:F3 F311 F315:F65620">
    <cfRule type="cellIs" dxfId="8" priority="164" stopIfTrue="1" operator="lessThan">
      <formula>0</formula>
    </cfRule>
  </conditionalFormatting>
  <conditionalFormatting sqref="F279">
    <cfRule type="cellIs" dxfId="7" priority="33" stopIfTrue="1" operator="lessThan">
      <formula>0</formula>
    </cfRule>
  </conditionalFormatting>
  <conditionalFormatting sqref="F290">
    <cfRule type="cellIs" dxfId="6" priority="21" stopIfTrue="1" operator="lessThan">
      <formula>0</formula>
    </cfRule>
  </conditionalFormatting>
  <conditionalFormatting sqref="G60">
    <cfRule type="cellIs" dxfId="5" priority="7" stopIfTrue="1" operator="lessThan">
      <formula>0</formula>
    </cfRule>
  </conditionalFormatting>
  <conditionalFormatting sqref="G104">
    <cfRule type="cellIs" dxfId="4" priority="1" stopIfTrue="1" operator="lessThan">
      <formula>0</formula>
    </cfRule>
  </conditionalFormatting>
  <conditionalFormatting sqref="G108:G109 G111:G119">
    <cfRule type="cellIs" dxfId="3" priority="17" stopIfTrue="1" operator="lessThan">
      <formula>0</formula>
    </cfRule>
    <cfRule type="cellIs" dxfId="2" priority="18" stopIfTrue="1" operator="lessThan">
      <formula>0</formula>
    </cfRule>
  </conditionalFormatting>
  <conditionalFormatting sqref="G125:G132">
    <cfRule type="cellIs" dxfId="1" priority="15" stopIfTrue="1" operator="lessThan">
      <formula>0</formula>
    </cfRule>
    <cfRule type="cellIs" dxfId="0" priority="16" stopIfTrue="1" operator="lessThan">
      <formula>0</formula>
    </cfRule>
  </conditionalFormatting>
  <printOptions horizontalCentered="1"/>
  <pageMargins left="0.25" right="0.25" top="0.25" bottom="0.25" header="0.25" footer="0.25"/>
  <pageSetup paperSize="9" scale="59" fitToWidth="8" fitToHeight="8" orientation="landscape" r:id="rId1"/>
  <headerFooter scaleWithDoc="0">
    <oddFooter xml:space="preserve">&amp;L&amp;8
Prepared by eng, Obaidullah Muneeb&amp;C
</oddFooter>
  </headerFooter>
  <rowBreaks count="4" manualBreakCount="4">
    <brk id="18" max="6" man="1"/>
    <brk id="35" max="6" man="1"/>
    <brk id="167" max="6" man="1"/>
    <brk id="232"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97DBD-4356-4CF8-BE49-2784C0558DC9}">
  <dimension ref="A1:W460"/>
  <sheetViews>
    <sheetView topLeftCell="A143" workbookViewId="0">
      <selection activeCell="H155" sqref="H155"/>
    </sheetView>
  </sheetViews>
  <sheetFormatPr defaultColWidth="9.109375" defaultRowHeight="13.8" x14ac:dyDescent="0.25"/>
  <cols>
    <col min="1" max="1" width="4.33203125" style="58" customWidth="1"/>
    <col min="2" max="2" width="28.109375" style="66" customWidth="1"/>
    <col min="3" max="4" width="8.109375" style="58" customWidth="1"/>
    <col min="5" max="5" width="7.88671875" style="58" customWidth="1"/>
    <col min="6" max="6" width="8" style="58" customWidth="1"/>
    <col min="7" max="7" width="7.88671875" style="58" customWidth="1"/>
    <col min="8" max="8" width="9.44140625" style="58" customWidth="1"/>
    <col min="9" max="9" width="13.109375" style="58" customWidth="1"/>
    <col min="10" max="13" width="9.109375" style="58"/>
    <col min="14" max="14" width="31.33203125" style="58" customWidth="1"/>
    <col min="15" max="256" width="9.109375" style="58"/>
    <col min="257" max="257" width="4.33203125" style="58" customWidth="1"/>
    <col min="258" max="258" width="28.109375" style="58" customWidth="1"/>
    <col min="259" max="260" width="8.109375" style="58" customWidth="1"/>
    <col min="261" max="261" width="7.88671875" style="58" customWidth="1"/>
    <col min="262" max="262" width="8" style="58" customWidth="1"/>
    <col min="263" max="263" width="7.88671875" style="58" customWidth="1"/>
    <col min="264" max="264" width="9.44140625" style="58" customWidth="1"/>
    <col min="265" max="265" width="13.109375" style="58" customWidth="1"/>
    <col min="266" max="269" width="9.109375" style="58"/>
    <col min="270" max="270" width="31.33203125" style="58" customWidth="1"/>
    <col min="271" max="512" width="9.109375" style="58"/>
    <col min="513" max="513" width="4.33203125" style="58" customWidth="1"/>
    <col min="514" max="514" width="28.109375" style="58" customWidth="1"/>
    <col min="515" max="516" width="8.109375" style="58" customWidth="1"/>
    <col min="517" max="517" width="7.88671875" style="58" customWidth="1"/>
    <col min="518" max="518" width="8" style="58" customWidth="1"/>
    <col min="519" max="519" width="7.88671875" style="58" customWidth="1"/>
    <col min="520" max="520" width="9.44140625" style="58" customWidth="1"/>
    <col min="521" max="521" width="13.109375" style="58" customWidth="1"/>
    <col min="522" max="525" width="9.109375" style="58"/>
    <col min="526" max="526" width="31.33203125" style="58" customWidth="1"/>
    <col min="527" max="768" width="9.109375" style="58"/>
    <col min="769" max="769" width="4.33203125" style="58" customWidth="1"/>
    <col min="770" max="770" width="28.109375" style="58" customWidth="1"/>
    <col min="771" max="772" width="8.109375" style="58" customWidth="1"/>
    <col min="773" max="773" width="7.88671875" style="58" customWidth="1"/>
    <col min="774" max="774" width="8" style="58" customWidth="1"/>
    <col min="775" max="775" width="7.88671875" style="58" customWidth="1"/>
    <col min="776" max="776" width="9.44140625" style="58" customWidth="1"/>
    <col min="777" max="777" width="13.109375" style="58" customWidth="1"/>
    <col min="778" max="781" width="9.109375" style="58"/>
    <col min="782" max="782" width="31.33203125" style="58" customWidth="1"/>
    <col min="783" max="1024" width="9.109375" style="58"/>
    <col min="1025" max="1025" width="4.33203125" style="58" customWidth="1"/>
    <col min="1026" max="1026" width="28.109375" style="58" customWidth="1"/>
    <col min="1027" max="1028" width="8.109375" style="58" customWidth="1"/>
    <col min="1029" max="1029" width="7.88671875" style="58" customWidth="1"/>
    <col min="1030" max="1030" width="8" style="58" customWidth="1"/>
    <col min="1031" max="1031" width="7.88671875" style="58" customWidth="1"/>
    <col min="1032" max="1032" width="9.44140625" style="58" customWidth="1"/>
    <col min="1033" max="1033" width="13.109375" style="58" customWidth="1"/>
    <col min="1034" max="1037" width="9.109375" style="58"/>
    <col min="1038" max="1038" width="31.33203125" style="58" customWidth="1"/>
    <col min="1039" max="1280" width="9.109375" style="58"/>
    <col min="1281" max="1281" width="4.33203125" style="58" customWidth="1"/>
    <col min="1282" max="1282" width="28.109375" style="58" customWidth="1"/>
    <col min="1283" max="1284" width="8.109375" style="58" customWidth="1"/>
    <col min="1285" max="1285" width="7.88671875" style="58" customWidth="1"/>
    <col min="1286" max="1286" width="8" style="58" customWidth="1"/>
    <col min="1287" max="1287" width="7.88671875" style="58" customWidth="1"/>
    <col min="1288" max="1288" width="9.44140625" style="58" customWidth="1"/>
    <col min="1289" max="1289" width="13.109375" style="58" customWidth="1"/>
    <col min="1290" max="1293" width="9.109375" style="58"/>
    <col min="1294" max="1294" width="31.33203125" style="58" customWidth="1"/>
    <col min="1295" max="1536" width="9.109375" style="58"/>
    <col min="1537" max="1537" width="4.33203125" style="58" customWidth="1"/>
    <col min="1538" max="1538" width="28.109375" style="58" customWidth="1"/>
    <col min="1539" max="1540" width="8.109375" style="58" customWidth="1"/>
    <col min="1541" max="1541" width="7.88671875" style="58" customWidth="1"/>
    <col min="1542" max="1542" width="8" style="58" customWidth="1"/>
    <col min="1543" max="1543" width="7.88671875" style="58" customWidth="1"/>
    <col min="1544" max="1544" width="9.44140625" style="58" customWidth="1"/>
    <col min="1545" max="1545" width="13.109375" style="58" customWidth="1"/>
    <col min="1546" max="1549" width="9.109375" style="58"/>
    <col min="1550" max="1550" width="31.33203125" style="58" customWidth="1"/>
    <col min="1551" max="1792" width="9.109375" style="58"/>
    <col min="1793" max="1793" width="4.33203125" style="58" customWidth="1"/>
    <col min="1794" max="1794" width="28.109375" style="58" customWidth="1"/>
    <col min="1795" max="1796" width="8.109375" style="58" customWidth="1"/>
    <col min="1797" max="1797" width="7.88671875" style="58" customWidth="1"/>
    <col min="1798" max="1798" width="8" style="58" customWidth="1"/>
    <col min="1799" max="1799" width="7.88671875" style="58" customWidth="1"/>
    <col min="1800" max="1800" width="9.44140625" style="58" customWidth="1"/>
    <col min="1801" max="1801" width="13.109375" style="58" customWidth="1"/>
    <col min="1802" max="1805" width="9.109375" style="58"/>
    <col min="1806" max="1806" width="31.33203125" style="58" customWidth="1"/>
    <col min="1807" max="2048" width="9.109375" style="58"/>
    <col min="2049" max="2049" width="4.33203125" style="58" customWidth="1"/>
    <col min="2050" max="2050" width="28.109375" style="58" customWidth="1"/>
    <col min="2051" max="2052" width="8.109375" style="58" customWidth="1"/>
    <col min="2053" max="2053" width="7.88671875" style="58" customWidth="1"/>
    <col min="2054" max="2054" width="8" style="58" customWidth="1"/>
    <col min="2055" max="2055" width="7.88671875" style="58" customWidth="1"/>
    <col min="2056" max="2056" width="9.44140625" style="58" customWidth="1"/>
    <col min="2057" max="2057" width="13.109375" style="58" customWidth="1"/>
    <col min="2058" max="2061" width="9.109375" style="58"/>
    <col min="2062" max="2062" width="31.33203125" style="58" customWidth="1"/>
    <col min="2063" max="2304" width="9.109375" style="58"/>
    <col min="2305" max="2305" width="4.33203125" style="58" customWidth="1"/>
    <col min="2306" max="2306" width="28.109375" style="58" customWidth="1"/>
    <col min="2307" max="2308" width="8.109375" style="58" customWidth="1"/>
    <col min="2309" max="2309" width="7.88671875" style="58" customWidth="1"/>
    <col min="2310" max="2310" width="8" style="58" customWidth="1"/>
    <col min="2311" max="2311" width="7.88671875" style="58" customWidth="1"/>
    <col min="2312" max="2312" width="9.44140625" style="58" customWidth="1"/>
    <col min="2313" max="2313" width="13.109375" style="58" customWidth="1"/>
    <col min="2314" max="2317" width="9.109375" style="58"/>
    <col min="2318" max="2318" width="31.33203125" style="58" customWidth="1"/>
    <col min="2319" max="2560" width="9.109375" style="58"/>
    <col min="2561" max="2561" width="4.33203125" style="58" customWidth="1"/>
    <col min="2562" max="2562" width="28.109375" style="58" customWidth="1"/>
    <col min="2563" max="2564" width="8.109375" style="58" customWidth="1"/>
    <col min="2565" max="2565" width="7.88671875" style="58" customWidth="1"/>
    <col min="2566" max="2566" width="8" style="58" customWidth="1"/>
    <col min="2567" max="2567" width="7.88671875" style="58" customWidth="1"/>
    <col min="2568" max="2568" width="9.44140625" style="58" customWidth="1"/>
    <col min="2569" max="2569" width="13.109375" style="58" customWidth="1"/>
    <col min="2570" max="2573" width="9.109375" style="58"/>
    <col min="2574" max="2574" width="31.33203125" style="58" customWidth="1"/>
    <col min="2575" max="2816" width="9.109375" style="58"/>
    <col min="2817" max="2817" width="4.33203125" style="58" customWidth="1"/>
    <col min="2818" max="2818" width="28.109375" style="58" customWidth="1"/>
    <col min="2819" max="2820" width="8.109375" style="58" customWidth="1"/>
    <col min="2821" max="2821" width="7.88671875" style="58" customWidth="1"/>
    <col min="2822" max="2822" width="8" style="58" customWidth="1"/>
    <col min="2823" max="2823" width="7.88671875" style="58" customWidth="1"/>
    <col min="2824" max="2824" width="9.44140625" style="58" customWidth="1"/>
    <col min="2825" max="2825" width="13.109375" style="58" customWidth="1"/>
    <col min="2826" max="2829" width="9.109375" style="58"/>
    <col min="2830" max="2830" width="31.33203125" style="58" customWidth="1"/>
    <col min="2831" max="3072" width="9.109375" style="58"/>
    <col min="3073" max="3073" width="4.33203125" style="58" customWidth="1"/>
    <col min="3074" max="3074" width="28.109375" style="58" customWidth="1"/>
    <col min="3075" max="3076" width="8.109375" style="58" customWidth="1"/>
    <col min="3077" max="3077" width="7.88671875" style="58" customWidth="1"/>
    <col min="3078" max="3078" width="8" style="58" customWidth="1"/>
    <col min="3079" max="3079" width="7.88671875" style="58" customWidth="1"/>
    <col min="3080" max="3080" width="9.44140625" style="58" customWidth="1"/>
    <col min="3081" max="3081" width="13.109375" style="58" customWidth="1"/>
    <col min="3082" max="3085" width="9.109375" style="58"/>
    <col min="3086" max="3086" width="31.33203125" style="58" customWidth="1"/>
    <col min="3087" max="3328" width="9.109375" style="58"/>
    <col min="3329" max="3329" width="4.33203125" style="58" customWidth="1"/>
    <col min="3330" max="3330" width="28.109375" style="58" customWidth="1"/>
    <col min="3331" max="3332" width="8.109375" style="58" customWidth="1"/>
    <col min="3333" max="3333" width="7.88671875" style="58" customWidth="1"/>
    <col min="3334" max="3334" width="8" style="58" customWidth="1"/>
    <col min="3335" max="3335" width="7.88671875" style="58" customWidth="1"/>
    <col min="3336" max="3336" width="9.44140625" style="58" customWidth="1"/>
    <col min="3337" max="3337" width="13.109375" style="58" customWidth="1"/>
    <col min="3338" max="3341" width="9.109375" style="58"/>
    <col min="3342" max="3342" width="31.33203125" style="58" customWidth="1"/>
    <col min="3343" max="3584" width="9.109375" style="58"/>
    <col min="3585" max="3585" width="4.33203125" style="58" customWidth="1"/>
    <col min="3586" max="3586" width="28.109375" style="58" customWidth="1"/>
    <col min="3587" max="3588" width="8.109375" style="58" customWidth="1"/>
    <col min="3589" max="3589" width="7.88671875" style="58" customWidth="1"/>
    <col min="3590" max="3590" width="8" style="58" customWidth="1"/>
    <col min="3591" max="3591" width="7.88671875" style="58" customWidth="1"/>
    <col min="3592" max="3592" width="9.44140625" style="58" customWidth="1"/>
    <col min="3593" max="3593" width="13.109375" style="58" customWidth="1"/>
    <col min="3594" max="3597" width="9.109375" style="58"/>
    <col min="3598" max="3598" width="31.33203125" style="58" customWidth="1"/>
    <col min="3599" max="3840" width="9.109375" style="58"/>
    <col min="3841" max="3841" width="4.33203125" style="58" customWidth="1"/>
    <col min="3842" max="3842" width="28.109375" style="58" customWidth="1"/>
    <col min="3843" max="3844" width="8.109375" style="58" customWidth="1"/>
    <col min="3845" max="3845" width="7.88671875" style="58" customWidth="1"/>
    <col min="3846" max="3846" width="8" style="58" customWidth="1"/>
    <col min="3847" max="3847" width="7.88671875" style="58" customWidth="1"/>
    <col min="3848" max="3848" width="9.44140625" style="58" customWidth="1"/>
    <col min="3849" max="3849" width="13.109375" style="58" customWidth="1"/>
    <col min="3850" max="3853" width="9.109375" style="58"/>
    <col min="3854" max="3854" width="31.33203125" style="58" customWidth="1"/>
    <col min="3855" max="4096" width="9.109375" style="58"/>
    <col min="4097" max="4097" width="4.33203125" style="58" customWidth="1"/>
    <col min="4098" max="4098" width="28.109375" style="58" customWidth="1"/>
    <col min="4099" max="4100" width="8.109375" style="58" customWidth="1"/>
    <col min="4101" max="4101" width="7.88671875" style="58" customWidth="1"/>
    <col min="4102" max="4102" width="8" style="58" customWidth="1"/>
    <col min="4103" max="4103" width="7.88671875" style="58" customWidth="1"/>
    <col min="4104" max="4104" width="9.44140625" style="58" customWidth="1"/>
    <col min="4105" max="4105" width="13.109375" style="58" customWidth="1"/>
    <col min="4106" max="4109" width="9.109375" style="58"/>
    <col min="4110" max="4110" width="31.33203125" style="58" customWidth="1"/>
    <col min="4111" max="4352" width="9.109375" style="58"/>
    <col min="4353" max="4353" width="4.33203125" style="58" customWidth="1"/>
    <col min="4354" max="4354" width="28.109375" style="58" customWidth="1"/>
    <col min="4355" max="4356" width="8.109375" style="58" customWidth="1"/>
    <col min="4357" max="4357" width="7.88671875" style="58" customWidth="1"/>
    <col min="4358" max="4358" width="8" style="58" customWidth="1"/>
    <col min="4359" max="4359" width="7.88671875" style="58" customWidth="1"/>
    <col min="4360" max="4360" width="9.44140625" style="58" customWidth="1"/>
    <col min="4361" max="4361" width="13.109375" style="58" customWidth="1"/>
    <col min="4362" max="4365" width="9.109375" style="58"/>
    <col min="4366" max="4366" width="31.33203125" style="58" customWidth="1"/>
    <col min="4367" max="4608" width="9.109375" style="58"/>
    <col min="4609" max="4609" width="4.33203125" style="58" customWidth="1"/>
    <col min="4610" max="4610" width="28.109375" style="58" customWidth="1"/>
    <col min="4611" max="4612" width="8.109375" style="58" customWidth="1"/>
    <col min="4613" max="4613" width="7.88671875" style="58" customWidth="1"/>
    <col min="4614" max="4614" width="8" style="58" customWidth="1"/>
    <col min="4615" max="4615" width="7.88671875" style="58" customWidth="1"/>
    <col min="4616" max="4616" width="9.44140625" style="58" customWidth="1"/>
    <col min="4617" max="4617" width="13.109375" style="58" customWidth="1"/>
    <col min="4618" max="4621" width="9.109375" style="58"/>
    <col min="4622" max="4622" width="31.33203125" style="58" customWidth="1"/>
    <col min="4623" max="4864" width="9.109375" style="58"/>
    <col min="4865" max="4865" width="4.33203125" style="58" customWidth="1"/>
    <col min="4866" max="4866" width="28.109375" style="58" customWidth="1"/>
    <col min="4867" max="4868" width="8.109375" style="58" customWidth="1"/>
    <col min="4869" max="4869" width="7.88671875" style="58" customWidth="1"/>
    <col min="4870" max="4870" width="8" style="58" customWidth="1"/>
    <col min="4871" max="4871" width="7.88671875" style="58" customWidth="1"/>
    <col min="4872" max="4872" width="9.44140625" style="58" customWidth="1"/>
    <col min="4873" max="4873" width="13.109375" style="58" customWidth="1"/>
    <col min="4874" max="4877" width="9.109375" style="58"/>
    <col min="4878" max="4878" width="31.33203125" style="58" customWidth="1"/>
    <col min="4879" max="5120" width="9.109375" style="58"/>
    <col min="5121" max="5121" width="4.33203125" style="58" customWidth="1"/>
    <col min="5122" max="5122" width="28.109375" style="58" customWidth="1"/>
    <col min="5123" max="5124" width="8.109375" style="58" customWidth="1"/>
    <col min="5125" max="5125" width="7.88671875" style="58" customWidth="1"/>
    <col min="5126" max="5126" width="8" style="58" customWidth="1"/>
    <col min="5127" max="5127" width="7.88671875" style="58" customWidth="1"/>
    <col min="5128" max="5128" width="9.44140625" style="58" customWidth="1"/>
    <col min="5129" max="5129" width="13.109375" style="58" customWidth="1"/>
    <col min="5130" max="5133" width="9.109375" style="58"/>
    <col min="5134" max="5134" width="31.33203125" style="58" customWidth="1"/>
    <col min="5135" max="5376" width="9.109375" style="58"/>
    <col min="5377" max="5377" width="4.33203125" style="58" customWidth="1"/>
    <col min="5378" max="5378" width="28.109375" style="58" customWidth="1"/>
    <col min="5379" max="5380" width="8.109375" style="58" customWidth="1"/>
    <col min="5381" max="5381" width="7.88671875" style="58" customWidth="1"/>
    <col min="5382" max="5382" width="8" style="58" customWidth="1"/>
    <col min="5383" max="5383" width="7.88671875" style="58" customWidth="1"/>
    <col min="5384" max="5384" width="9.44140625" style="58" customWidth="1"/>
    <col min="5385" max="5385" width="13.109375" style="58" customWidth="1"/>
    <col min="5386" max="5389" width="9.109375" style="58"/>
    <col min="5390" max="5390" width="31.33203125" style="58" customWidth="1"/>
    <col min="5391" max="5632" width="9.109375" style="58"/>
    <col min="5633" max="5633" width="4.33203125" style="58" customWidth="1"/>
    <col min="5634" max="5634" width="28.109375" style="58" customWidth="1"/>
    <col min="5635" max="5636" width="8.109375" style="58" customWidth="1"/>
    <col min="5637" max="5637" width="7.88671875" style="58" customWidth="1"/>
    <col min="5638" max="5638" width="8" style="58" customWidth="1"/>
    <col min="5639" max="5639" width="7.88671875" style="58" customWidth="1"/>
    <col min="5640" max="5640" width="9.44140625" style="58" customWidth="1"/>
    <col min="5641" max="5641" width="13.109375" style="58" customWidth="1"/>
    <col min="5642" max="5645" width="9.109375" style="58"/>
    <col min="5646" max="5646" width="31.33203125" style="58" customWidth="1"/>
    <col min="5647" max="5888" width="9.109375" style="58"/>
    <col min="5889" max="5889" width="4.33203125" style="58" customWidth="1"/>
    <col min="5890" max="5890" width="28.109375" style="58" customWidth="1"/>
    <col min="5891" max="5892" width="8.109375" style="58" customWidth="1"/>
    <col min="5893" max="5893" width="7.88671875" style="58" customWidth="1"/>
    <col min="5894" max="5894" width="8" style="58" customWidth="1"/>
    <col min="5895" max="5895" width="7.88671875" style="58" customWidth="1"/>
    <col min="5896" max="5896" width="9.44140625" style="58" customWidth="1"/>
    <col min="5897" max="5897" width="13.109375" style="58" customWidth="1"/>
    <col min="5898" max="5901" width="9.109375" style="58"/>
    <col min="5902" max="5902" width="31.33203125" style="58" customWidth="1"/>
    <col min="5903" max="6144" width="9.109375" style="58"/>
    <col min="6145" max="6145" width="4.33203125" style="58" customWidth="1"/>
    <col min="6146" max="6146" width="28.109375" style="58" customWidth="1"/>
    <col min="6147" max="6148" width="8.109375" style="58" customWidth="1"/>
    <col min="6149" max="6149" width="7.88671875" style="58" customWidth="1"/>
    <col min="6150" max="6150" width="8" style="58" customWidth="1"/>
    <col min="6151" max="6151" width="7.88671875" style="58" customWidth="1"/>
    <col min="6152" max="6152" width="9.44140625" style="58" customWidth="1"/>
    <col min="6153" max="6153" width="13.109375" style="58" customWidth="1"/>
    <col min="6154" max="6157" width="9.109375" style="58"/>
    <col min="6158" max="6158" width="31.33203125" style="58" customWidth="1"/>
    <col min="6159" max="6400" width="9.109375" style="58"/>
    <col min="6401" max="6401" width="4.33203125" style="58" customWidth="1"/>
    <col min="6402" max="6402" width="28.109375" style="58" customWidth="1"/>
    <col min="6403" max="6404" width="8.109375" style="58" customWidth="1"/>
    <col min="6405" max="6405" width="7.88671875" style="58" customWidth="1"/>
    <col min="6406" max="6406" width="8" style="58" customWidth="1"/>
    <col min="6407" max="6407" width="7.88671875" style="58" customWidth="1"/>
    <col min="6408" max="6408" width="9.44140625" style="58" customWidth="1"/>
    <col min="6409" max="6409" width="13.109375" style="58" customWidth="1"/>
    <col min="6410" max="6413" width="9.109375" style="58"/>
    <col min="6414" max="6414" width="31.33203125" style="58" customWidth="1"/>
    <col min="6415" max="6656" width="9.109375" style="58"/>
    <col min="6657" max="6657" width="4.33203125" style="58" customWidth="1"/>
    <col min="6658" max="6658" width="28.109375" style="58" customWidth="1"/>
    <col min="6659" max="6660" width="8.109375" style="58" customWidth="1"/>
    <col min="6661" max="6661" width="7.88671875" style="58" customWidth="1"/>
    <col min="6662" max="6662" width="8" style="58" customWidth="1"/>
    <col min="6663" max="6663" width="7.88671875" style="58" customWidth="1"/>
    <col min="6664" max="6664" width="9.44140625" style="58" customWidth="1"/>
    <col min="6665" max="6665" width="13.109375" style="58" customWidth="1"/>
    <col min="6666" max="6669" width="9.109375" style="58"/>
    <col min="6670" max="6670" width="31.33203125" style="58" customWidth="1"/>
    <col min="6671" max="6912" width="9.109375" style="58"/>
    <col min="6913" max="6913" width="4.33203125" style="58" customWidth="1"/>
    <col min="6914" max="6914" width="28.109375" style="58" customWidth="1"/>
    <col min="6915" max="6916" width="8.109375" style="58" customWidth="1"/>
    <col min="6917" max="6917" width="7.88671875" style="58" customWidth="1"/>
    <col min="6918" max="6918" width="8" style="58" customWidth="1"/>
    <col min="6919" max="6919" width="7.88671875" style="58" customWidth="1"/>
    <col min="6920" max="6920" width="9.44140625" style="58" customWidth="1"/>
    <col min="6921" max="6921" width="13.109375" style="58" customWidth="1"/>
    <col min="6922" max="6925" width="9.109375" style="58"/>
    <col min="6926" max="6926" width="31.33203125" style="58" customWidth="1"/>
    <col min="6927" max="7168" width="9.109375" style="58"/>
    <col min="7169" max="7169" width="4.33203125" style="58" customWidth="1"/>
    <col min="7170" max="7170" width="28.109375" style="58" customWidth="1"/>
    <col min="7171" max="7172" width="8.109375" style="58" customWidth="1"/>
    <col min="7173" max="7173" width="7.88671875" style="58" customWidth="1"/>
    <col min="7174" max="7174" width="8" style="58" customWidth="1"/>
    <col min="7175" max="7175" width="7.88671875" style="58" customWidth="1"/>
    <col min="7176" max="7176" width="9.44140625" style="58" customWidth="1"/>
    <col min="7177" max="7177" width="13.109375" style="58" customWidth="1"/>
    <col min="7178" max="7181" width="9.109375" style="58"/>
    <col min="7182" max="7182" width="31.33203125" style="58" customWidth="1"/>
    <col min="7183" max="7424" width="9.109375" style="58"/>
    <col min="7425" max="7425" width="4.33203125" style="58" customWidth="1"/>
    <col min="7426" max="7426" width="28.109375" style="58" customWidth="1"/>
    <col min="7427" max="7428" width="8.109375" style="58" customWidth="1"/>
    <col min="7429" max="7429" width="7.88671875" style="58" customWidth="1"/>
    <col min="7430" max="7430" width="8" style="58" customWidth="1"/>
    <col min="7431" max="7431" width="7.88671875" style="58" customWidth="1"/>
    <col min="7432" max="7432" width="9.44140625" style="58" customWidth="1"/>
    <col min="7433" max="7433" width="13.109375" style="58" customWidth="1"/>
    <col min="7434" max="7437" width="9.109375" style="58"/>
    <col min="7438" max="7438" width="31.33203125" style="58" customWidth="1"/>
    <col min="7439" max="7680" width="9.109375" style="58"/>
    <col min="7681" max="7681" width="4.33203125" style="58" customWidth="1"/>
    <col min="7682" max="7682" width="28.109375" style="58" customWidth="1"/>
    <col min="7683" max="7684" width="8.109375" style="58" customWidth="1"/>
    <col min="7685" max="7685" width="7.88671875" style="58" customWidth="1"/>
    <col min="7686" max="7686" width="8" style="58" customWidth="1"/>
    <col min="7687" max="7687" width="7.88671875" style="58" customWidth="1"/>
    <col min="7688" max="7688" width="9.44140625" style="58" customWidth="1"/>
    <col min="7689" max="7689" width="13.109375" style="58" customWidth="1"/>
    <col min="7690" max="7693" width="9.109375" style="58"/>
    <col min="7694" max="7694" width="31.33203125" style="58" customWidth="1"/>
    <col min="7695" max="7936" width="9.109375" style="58"/>
    <col min="7937" max="7937" width="4.33203125" style="58" customWidth="1"/>
    <col min="7938" max="7938" width="28.109375" style="58" customWidth="1"/>
    <col min="7939" max="7940" width="8.109375" style="58" customWidth="1"/>
    <col min="7941" max="7941" width="7.88671875" style="58" customWidth="1"/>
    <col min="7942" max="7942" width="8" style="58" customWidth="1"/>
    <col min="7943" max="7943" width="7.88671875" style="58" customWidth="1"/>
    <col min="7944" max="7944" width="9.44140625" style="58" customWidth="1"/>
    <col min="7945" max="7945" width="13.109375" style="58" customWidth="1"/>
    <col min="7946" max="7949" width="9.109375" style="58"/>
    <col min="7950" max="7950" width="31.33203125" style="58" customWidth="1"/>
    <col min="7951" max="8192" width="9.109375" style="58"/>
    <col min="8193" max="8193" width="4.33203125" style="58" customWidth="1"/>
    <col min="8194" max="8194" width="28.109375" style="58" customWidth="1"/>
    <col min="8195" max="8196" width="8.109375" style="58" customWidth="1"/>
    <col min="8197" max="8197" width="7.88671875" style="58" customWidth="1"/>
    <col min="8198" max="8198" width="8" style="58" customWidth="1"/>
    <col min="8199" max="8199" width="7.88671875" style="58" customWidth="1"/>
    <col min="8200" max="8200" width="9.44140625" style="58" customWidth="1"/>
    <col min="8201" max="8201" width="13.109375" style="58" customWidth="1"/>
    <col min="8202" max="8205" width="9.109375" style="58"/>
    <col min="8206" max="8206" width="31.33203125" style="58" customWidth="1"/>
    <col min="8207" max="8448" width="9.109375" style="58"/>
    <col min="8449" max="8449" width="4.33203125" style="58" customWidth="1"/>
    <col min="8450" max="8450" width="28.109375" style="58" customWidth="1"/>
    <col min="8451" max="8452" width="8.109375" style="58" customWidth="1"/>
    <col min="8453" max="8453" width="7.88671875" style="58" customWidth="1"/>
    <col min="8454" max="8454" width="8" style="58" customWidth="1"/>
    <col min="8455" max="8455" width="7.88671875" style="58" customWidth="1"/>
    <col min="8456" max="8456" width="9.44140625" style="58" customWidth="1"/>
    <col min="8457" max="8457" width="13.109375" style="58" customWidth="1"/>
    <col min="8458" max="8461" width="9.109375" style="58"/>
    <col min="8462" max="8462" width="31.33203125" style="58" customWidth="1"/>
    <col min="8463" max="8704" width="9.109375" style="58"/>
    <col min="8705" max="8705" width="4.33203125" style="58" customWidth="1"/>
    <col min="8706" max="8706" width="28.109375" style="58" customWidth="1"/>
    <col min="8707" max="8708" width="8.109375" style="58" customWidth="1"/>
    <col min="8709" max="8709" width="7.88671875" style="58" customWidth="1"/>
    <col min="8710" max="8710" width="8" style="58" customWidth="1"/>
    <col min="8711" max="8711" width="7.88671875" style="58" customWidth="1"/>
    <col min="8712" max="8712" width="9.44140625" style="58" customWidth="1"/>
    <col min="8713" max="8713" width="13.109375" style="58" customWidth="1"/>
    <col min="8714" max="8717" width="9.109375" style="58"/>
    <col min="8718" max="8718" width="31.33203125" style="58" customWidth="1"/>
    <col min="8719" max="8960" width="9.109375" style="58"/>
    <col min="8961" max="8961" width="4.33203125" style="58" customWidth="1"/>
    <col min="8962" max="8962" width="28.109375" style="58" customWidth="1"/>
    <col min="8963" max="8964" width="8.109375" style="58" customWidth="1"/>
    <col min="8965" max="8965" width="7.88671875" style="58" customWidth="1"/>
    <col min="8966" max="8966" width="8" style="58" customWidth="1"/>
    <col min="8967" max="8967" width="7.88671875" style="58" customWidth="1"/>
    <col min="8968" max="8968" width="9.44140625" style="58" customWidth="1"/>
    <col min="8969" max="8969" width="13.109375" style="58" customWidth="1"/>
    <col min="8970" max="8973" width="9.109375" style="58"/>
    <col min="8974" max="8974" width="31.33203125" style="58" customWidth="1"/>
    <col min="8975" max="9216" width="9.109375" style="58"/>
    <col min="9217" max="9217" width="4.33203125" style="58" customWidth="1"/>
    <col min="9218" max="9218" width="28.109375" style="58" customWidth="1"/>
    <col min="9219" max="9220" width="8.109375" style="58" customWidth="1"/>
    <col min="9221" max="9221" width="7.88671875" style="58" customWidth="1"/>
    <col min="9222" max="9222" width="8" style="58" customWidth="1"/>
    <col min="9223" max="9223" width="7.88671875" style="58" customWidth="1"/>
    <col min="9224" max="9224" width="9.44140625" style="58" customWidth="1"/>
    <col min="9225" max="9225" width="13.109375" style="58" customWidth="1"/>
    <col min="9226" max="9229" width="9.109375" style="58"/>
    <col min="9230" max="9230" width="31.33203125" style="58" customWidth="1"/>
    <col min="9231" max="9472" width="9.109375" style="58"/>
    <col min="9473" max="9473" width="4.33203125" style="58" customWidth="1"/>
    <col min="9474" max="9474" width="28.109375" style="58" customWidth="1"/>
    <col min="9475" max="9476" width="8.109375" style="58" customWidth="1"/>
    <col min="9477" max="9477" width="7.88671875" style="58" customWidth="1"/>
    <col min="9478" max="9478" width="8" style="58" customWidth="1"/>
    <col min="9479" max="9479" width="7.88671875" style="58" customWidth="1"/>
    <col min="9480" max="9480" width="9.44140625" style="58" customWidth="1"/>
    <col min="9481" max="9481" width="13.109375" style="58" customWidth="1"/>
    <col min="9482" max="9485" width="9.109375" style="58"/>
    <col min="9486" max="9486" width="31.33203125" style="58" customWidth="1"/>
    <col min="9487" max="9728" width="9.109375" style="58"/>
    <col min="9729" max="9729" width="4.33203125" style="58" customWidth="1"/>
    <col min="9730" max="9730" width="28.109375" style="58" customWidth="1"/>
    <col min="9731" max="9732" width="8.109375" style="58" customWidth="1"/>
    <col min="9733" max="9733" width="7.88671875" style="58" customWidth="1"/>
    <col min="9734" max="9734" width="8" style="58" customWidth="1"/>
    <col min="9735" max="9735" width="7.88671875" style="58" customWidth="1"/>
    <col min="9736" max="9736" width="9.44140625" style="58" customWidth="1"/>
    <col min="9737" max="9737" width="13.109375" style="58" customWidth="1"/>
    <col min="9738" max="9741" width="9.109375" style="58"/>
    <col min="9742" max="9742" width="31.33203125" style="58" customWidth="1"/>
    <col min="9743" max="9984" width="9.109375" style="58"/>
    <col min="9985" max="9985" width="4.33203125" style="58" customWidth="1"/>
    <col min="9986" max="9986" width="28.109375" style="58" customWidth="1"/>
    <col min="9987" max="9988" width="8.109375" style="58" customWidth="1"/>
    <col min="9989" max="9989" width="7.88671875" style="58" customWidth="1"/>
    <col min="9990" max="9990" width="8" style="58" customWidth="1"/>
    <col min="9991" max="9991" width="7.88671875" style="58" customWidth="1"/>
    <col min="9992" max="9992" width="9.44140625" style="58" customWidth="1"/>
    <col min="9993" max="9993" width="13.109375" style="58" customWidth="1"/>
    <col min="9994" max="9997" width="9.109375" style="58"/>
    <col min="9998" max="9998" width="31.33203125" style="58" customWidth="1"/>
    <col min="9999" max="10240" width="9.109375" style="58"/>
    <col min="10241" max="10241" width="4.33203125" style="58" customWidth="1"/>
    <col min="10242" max="10242" width="28.109375" style="58" customWidth="1"/>
    <col min="10243" max="10244" width="8.109375" style="58" customWidth="1"/>
    <col min="10245" max="10245" width="7.88671875" style="58" customWidth="1"/>
    <col min="10246" max="10246" width="8" style="58" customWidth="1"/>
    <col min="10247" max="10247" width="7.88671875" style="58" customWidth="1"/>
    <col min="10248" max="10248" width="9.44140625" style="58" customWidth="1"/>
    <col min="10249" max="10249" width="13.109375" style="58" customWidth="1"/>
    <col min="10250" max="10253" width="9.109375" style="58"/>
    <col min="10254" max="10254" width="31.33203125" style="58" customWidth="1"/>
    <col min="10255" max="10496" width="9.109375" style="58"/>
    <col min="10497" max="10497" width="4.33203125" style="58" customWidth="1"/>
    <col min="10498" max="10498" width="28.109375" style="58" customWidth="1"/>
    <col min="10499" max="10500" width="8.109375" style="58" customWidth="1"/>
    <col min="10501" max="10501" width="7.88671875" style="58" customWidth="1"/>
    <col min="10502" max="10502" width="8" style="58" customWidth="1"/>
    <col min="10503" max="10503" width="7.88671875" style="58" customWidth="1"/>
    <col min="10504" max="10504" width="9.44140625" style="58" customWidth="1"/>
    <col min="10505" max="10505" width="13.109375" style="58" customWidth="1"/>
    <col min="10506" max="10509" width="9.109375" style="58"/>
    <col min="10510" max="10510" width="31.33203125" style="58" customWidth="1"/>
    <col min="10511" max="10752" width="9.109375" style="58"/>
    <col min="10753" max="10753" width="4.33203125" style="58" customWidth="1"/>
    <col min="10754" max="10754" width="28.109375" style="58" customWidth="1"/>
    <col min="10755" max="10756" width="8.109375" style="58" customWidth="1"/>
    <col min="10757" max="10757" width="7.88671875" style="58" customWidth="1"/>
    <col min="10758" max="10758" width="8" style="58" customWidth="1"/>
    <col min="10759" max="10759" width="7.88671875" style="58" customWidth="1"/>
    <col min="10760" max="10760" width="9.44140625" style="58" customWidth="1"/>
    <col min="10761" max="10761" width="13.109375" style="58" customWidth="1"/>
    <col min="10762" max="10765" width="9.109375" style="58"/>
    <col min="10766" max="10766" width="31.33203125" style="58" customWidth="1"/>
    <col min="10767" max="11008" width="9.109375" style="58"/>
    <col min="11009" max="11009" width="4.33203125" style="58" customWidth="1"/>
    <col min="11010" max="11010" width="28.109375" style="58" customWidth="1"/>
    <col min="11011" max="11012" width="8.109375" style="58" customWidth="1"/>
    <col min="11013" max="11013" width="7.88671875" style="58" customWidth="1"/>
    <col min="11014" max="11014" width="8" style="58" customWidth="1"/>
    <col min="11015" max="11015" width="7.88671875" style="58" customWidth="1"/>
    <col min="11016" max="11016" width="9.44140625" style="58" customWidth="1"/>
    <col min="11017" max="11017" width="13.109375" style="58" customWidth="1"/>
    <col min="11018" max="11021" width="9.109375" style="58"/>
    <col min="11022" max="11022" width="31.33203125" style="58" customWidth="1"/>
    <col min="11023" max="11264" width="9.109375" style="58"/>
    <col min="11265" max="11265" width="4.33203125" style="58" customWidth="1"/>
    <col min="11266" max="11266" width="28.109375" style="58" customWidth="1"/>
    <col min="11267" max="11268" width="8.109375" style="58" customWidth="1"/>
    <col min="11269" max="11269" width="7.88671875" style="58" customWidth="1"/>
    <col min="11270" max="11270" width="8" style="58" customWidth="1"/>
    <col min="11271" max="11271" width="7.88671875" style="58" customWidth="1"/>
    <col min="11272" max="11272" width="9.44140625" style="58" customWidth="1"/>
    <col min="11273" max="11273" width="13.109375" style="58" customWidth="1"/>
    <col min="11274" max="11277" width="9.109375" style="58"/>
    <col min="11278" max="11278" width="31.33203125" style="58" customWidth="1"/>
    <col min="11279" max="11520" width="9.109375" style="58"/>
    <col min="11521" max="11521" width="4.33203125" style="58" customWidth="1"/>
    <col min="11522" max="11522" width="28.109375" style="58" customWidth="1"/>
    <col min="11523" max="11524" width="8.109375" style="58" customWidth="1"/>
    <col min="11525" max="11525" width="7.88671875" style="58" customWidth="1"/>
    <col min="11526" max="11526" width="8" style="58" customWidth="1"/>
    <col min="11527" max="11527" width="7.88671875" style="58" customWidth="1"/>
    <col min="11528" max="11528" width="9.44140625" style="58" customWidth="1"/>
    <col min="11529" max="11529" width="13.109375" style="58" customWidth="1"/>
    <col min="11530" max="11533" width="9.109375" style="58"/>
    <col min="11534" max="11534" width="31.33203125" style="58" customWidth="1"/>
    <col min="11535" max="11776" width="9.109375" style="58"/>
    <col min="11777" max="11777" width="4.33203125" style="58" customWidth="1"/>
    <col min="11778" max="11778" width="28.109375" style="58" customWidth="1"/>
    <col min="11779" max="11780" width="8.109375" style="58" customWidth="1"/>
    <col min="11781" max="11781" width="7.88671875" style="58" customWidth="1"/>
    <col min="11782" max="11782" width="8" style="58" customWidth="1"/>
    <col min="11783" max="11783" width="7.88671875" style="58" customWidth="1"/>
    <col min="11784" max="11784" width="9.44140625" style="58" customWidth="1"/>
    <col min="11785" max="11785" width="13.109375" style="58" customWidth="1"/>
    <col min="11786" max="11789" width="9.109375" style="58"/>
    <col min="11790" max="11790" width="31.33203125" style="58" customWidth="1"/>
    <col min="11791" max="12032" width="9.109375" style="58"/>
    <col min="12033" max="12033" width="4.33203125" style="58" customWidth="1"/>
    <col min="12034" max="12034" width="28.109375" style="58" customWidth="1"/>
    <col min="12035" max="12036" width="8.109375" style="58" customWidth="1"/>
    <col min="12037" max="12037" width="7.88671875" style="58" customWidth="1"/>
    <col min="12038" max="12038" width="8" style="58" customWidth="1"/>
    <col min="12039" max="12039" width="7.88671875" style="58" customWidth="1"/>
    <col min="12040" max="12040" width="9.44140625" style="58" customWidth="1"/>
    <col min="12041" max="12041" width="13.109375" style="58" customWidth="1"/>
    <col min="12042" max="12045" width="9.109375" style="58"/>
    <col min="12046" max="12046" width="31.33203125" style="58" customWidth="1"/>
    <col min="12047" max="12288" width="9.109375" style="58"/>
    <col min="12289" max="12289" width="4.33203125" style="58" customWidth="1"/>
    <col min="12290" max="12290" width="28.109375" style="58" customWidth="1"/>
    <col min="12291" max="12292" width="8.109375" style="58" customWidth="1"/>
    <col min="12293" max="12293" width="7.88671875" style="58" customWidth="1"/>
    <col min="12294" max="12294" width="8" style="58" customWidth="1"/>
    <col min="12295" max="12295" width="7.88671875" style="58" customWidth="1"/>
    <col min="12296" max="12296" width="9.44140625" style="58" customWidth="1"/>
    <col min="12297" max="12297" width="13.109375" style="58" customWidth="1"/>
    <col min="12298" max="12301" width="9.109375" style="58"/>
    <col min="12302" max="12302" width="31.33203125" style="58" customWidth="1"/>
    <col min="12303" max="12544" width="9.109375" style="58"/>
    <col min="12545" max="12545" width="4.33203125" style="58" customWidth="1"/>
    <col min="12546" max="12546" width="28.109375" style="58" customWidth="1"/>
    <col min="12547" max="12548" width="8.109375" style="58" customWidth="1"/>
    <col min="12549" max="12549" width="7.88671875" style="58" customWidth="1"/>
    <col min="12550" max="12550" width="8" style="58" customWidth="1"/>
    <col min="12551" max="12551" width="7.88671875" style="58" customWidth="1"/>
    <col min="12552" max="12552" width="9.44140625" style="58" customWidth="1"/>
    <col min="12553" max="12553" width="13.109375" style="58" customWidth="1"/>
    <col min="12554" max="12557" width="9.109375" style="58"/>
    <col min="12558" max="12558" width="31.33203125" style="58" customWidth="1"/>
    <col min="12559" max="12800" width="9.109375" style="58"/>
    <col min="12801" max="12801" width="4.33203125" style="58" customWidth="1"/>
    <col min="12802" max="12802" width="28.109375" style="58" customWidth="1"/>
    <col min="12803" max="12804" width="8.109375" style="58" customWidth="1"/>
    <col min="12805" max="12805" width="7.88671875" style="58" customWidth="1"/>
    <col min="12806" max="12806" width="8" style="58" customWidth="1"/>
    <col min="12807" max="12807" width="7.88671875" style="58" customWidth="1"/>
    <col min="12808" max="12808" width="9.44140625" style="58" customWidth="1"/>
    <col min="12809" max="12809" width="13.109375" style="58" customWidth="1"/>
    <col min="12810" max="12813" width="9.109375" style="58"/>
    <col min="12814" max="12814" width="31.33203125" style="58" customWidth="1"/>
    <col min="12815" max="13056" width="9.109375" style="58"/>
    <col min="13057" max="13057" width="4.33203125" style="58" customWidth="1"/>
    <col min="13058" max="13058" width="28.109375" style="58" customWidth="1"/>
    <col min="13059" max="13060" width="8.109375" style="58" customWidth="1"/>
    <col min="13061" max="13061" width="7.88671875" style="58" customWidth="1"/>
    <col min="13062" max="13062" width="8" style="58" customWidth="1"/>
    <col min="13063" max="13063" width="7.88671875" style="58" customWidth="1"/>
    <col min="13064" max="13064" width="9.44140625" style="58" customWidth="1"/>
    <col min="13065" max="13065" width="13.109375" style="58" customWidth="1"/>
    <col min="13066" max="13069" width="9.109375" style="58"/>
    <col min="13070" max="13070" width="31.33203125" style="58" customWidth="1"/>
    <col min="13071" max="13312" width="9.109375" style="58"/>
    <col min="13313" max="13313" width="4.33203125" style="58" customWidth="1"/>
    <col min="13314" max="13314" width="28.109375" style="58" customWidth="1"/>
    <col min="13315" max="13316" width="8.109375" style="58" customWidth="1"/>
    <col min="13317" max="13317" width="7.88671875" style="58" customWidth="1"/>
    <col min="13318" max="13318" width="8" style="58" customWidth="1"/>
    <col min="13319" max="13319" width="7.88671875" style="58" customWidth="1"/>
    <col min="13320" max="13320" width="9.44140625" style="58" customWidth="1"/>
    <col min="13321" max="13321" width="13.109375" style="58" customWidth="1"/>
    <col min="13322" max="13325" width="9.109375" style="58"/>
    <col min="13326" max="13326" width="31.33203125" style="58" customWidth="1"/>
    <col min="13327" max="13568" width="9.109375" style="58"/>
    <col min="13569" max="13569" width="4.33203125" style="58" customWidth="1"/>
    <col min="13570" max="13570" width="28.109375" style="58" customWidth="1"/>
    <col min="13571" max="13572" width="8.109375" style="58" customWidth="1"/>
    <col min="13573" max="13573" width="7.88671875" style="58" customWidth="1"/>
    <col min="13574" max="13574" width="8" style="58" customWidth="1"/>
    <col min="13575" max="13575" width="7.88671875" style="58" customWidth="1"/>
    <col min="13576" max="13576" width="9.44140625" style="58" customWidth="1"/>
    <col min="13577" max="13577" width="13.109375" style="58" customWidth="1"/>
    <col min="13578" max="13581" width="9.109375" style="58"/>
    <col min="13582" max="13582" width="31.33203125" style="58" customWidth="1"/>
    <col min="13583" max="13824" width="9.109375" style="58"/>
    <col min="13825" max="13825" width="4.33203125" style="58" customWidth="1"/>
    <col min="13826" max="13826" width="28.109375" style="58" customWidth="1"/>
    <col min="13827" max="13828" width="8.109375" style="58" customWidth="1"/>
    <col min="13829" max="13829" width="7.88671875" style="58" customWidth="1"/>
    <col min="13830" max="13830" width="8" style="58" customWidth="1"/>
    <col min="13831" max="13831" width="7.88671875" style="58" customWidth="1"/>
    <col min="13832" max="13832" width="9.44140625" style="58" customWidth="1"/>
    <col min="13833" max="13833" width="13.109375" style="58" customWidth="1"/>
    <col min="13834" max="13837" width="9.109375" style="58"/>
    <col min="13838" max="13838" width="31.33203125" style="58" customWidth="1"/>
    <col min="13839" max="14080" width="9.109375" style="58"/>
    <col min="14081" max="14081" width="4.33203125" style="58" customWidth="1"/>
    <col min="14082" max="14082" width="28.109375" style="58" customWidth="1"/>
    <col min="14083" max="14084" width="8.109375" style="58" customWidth="1"/>
    <col min="14085" max="14085" width="7.88671875" style="58" customWidth="1"/>
    <col min="14086" max="14086" width="8" style="58" customWidth="1"/>
    <col min="14087" max="14087" width="7.88671875" style="58" customWidth="1"/>
    <col min="14088" max="14088" width="9.44140625" style="58" customWidth="1"/>
    <col min="14089" max="14089" width="13.109375" style="58" customWidth="1"/>
    <col min="14090" max="14093" width="9.109375" style="58"/>
    <col min="14094" max="14094" width="31.33203125" style="58" customWidth="1"/>
    <col min="14095" max="14336" width="9.109375" style="58"/>
    <col min="14337" max="14337" width="4.33203125" style="58" customWidth="1"/>
    <col min="14338" max="14338" width="28.109375" style="58" customWidth="1"/>
    <col min="14339" max="14340" width="8.109375" style="58" customWidth="1"/>
    <col min="14341" max="14341" width="7.88671875" style="58" customWidth="1"/>
    <col min="14342" max="14342" width="8" style="58" customWidth="1"/>
    <col min="14343" max="14343" width="7.88671875" style="58" customWidth="1"/>
    <col min="14344" max="14344" width="9.44140625" style="58" customWidth="1"/>
    <col min="14345" max="14345" width="13.109375" style="58" customWidth="1"/>
    <col min="14346" max="14349" width="9.109375" style="58"/>
    <col min="14350" max="14350" width="31.33203125" style="58" customWidth="1"/>
    <col min="14351" max="14592" width="9.109375" style="58"/>
    <col min="14593" max="14593" width="4.33203125" style="58" customWidth="1"/>
    <col min="14594" max="14594" width="28.109375" style="58" customWidth="1"/>
    <col min="14595" max="14596" width="8.109375" style="58" customWidth="1"/>
    <col min="14597" max="14597" width="7.88671875" style="58" customWidth="1"/>
    <col min="14598" max="14598" width="8" style="58" customWidth="1"/>
    <col min="14599" max="14599" width="7.88671875" style="58" customWidth="1"/>
    <col min="14600" max="14600" width="9.44140625" style="58" customWidth="1"/>
    <col min="14601" max="14601" width="13.109375" style="58" customWidth="1"/>
    <col min="14602" max="14605" width="9.109375" style="58"/>
    <col min="14606" max="14606" width="31.33203125" style="58" customWidth="1"/>
    <col min="14607" max="14848" width="9.109375" style="58"/>
    <col min="14849" max="14849" width="4.33203125" style="58" customWidth="1"/>
    <col min="14850" max="14850" width="28.109375" style="58" customWidth="1"/>
    <col min="14851" max="14852" width="8.109375" style="58" customWidth="1"/>
    <col min="14853" max="14853" width="7.88671875" style="58" customWidth="1"/>
    <col min="14854" max="14854" width="8" style="58" customWidth="1"/>
    <col min="14855" max="14855" width="7.88671875" style="58" customWidth="1"/>
    <col min="14856" max="14856" width="9.44140625" style="58" customWidth="1"/>
    <col min="14857" max="14857" width="13.109375" style="58" customWidth="1"/>
    <col min="14858" max="14861" width="9.109375" style="58"/>
    <col min="14862" max="14862" width="31.33203125" style="58" customWidth="1"/>
    <col min="14863" max="15104" width="9.109375" style="58"/>
    <col min="15105" max="15105" width="4.33203125" style="58" customWidth="1"/>
    <col min="15106" max="15106" width="28.109375" style="58" customWidth="1"/>
    <col min="15107" max="15108" width="8.109375" style="58" customWidth="1"/>
    <col min="15109" max="15109" width="7.88671875" style="58" customWidth="1"/>
    <col min="15110" max="15110" width="8" style="58" customWidth="1"/>
    <col min="15111" max="15111" width="7.88671875" style="58" customWidth="1"/>
    <col min="15112" max="15112" width="9.44140625" style="58" customWidth="1"/>
    <col min="15113" max="15113" width="13.109375" style="58" customWidth="1"/>
    <col min="15114" max="15117" width="9.109375" style="58"/>
    <col min="15118" max="15118" width="31.33203125" style="58" customWidth="1"/>
    <col min="15119" max="15360" width="9.109375" style="58"/>
    <col min="15361" max="15361" width="4.33203125" style="58" customWidth="1"/>
    <col min="15362" max="15362" width="28.109375" style="58" customWidth="1"/>
    <col min="15363" max="15364" width="8.109375" style="58" customWidth="1"/>
    <col min="15365" max="15365" width="7.88671875" style="58" customWidth="1"/>
    <col min="15366" max="15366" width="8" style="58" customWidth="1"/>
    <col min="15367" max="15367" width="7.88671875" style="58" customWidth="1"/>
    <col min="15368" max="15368" width="9.44140625" style="58" customWidth="1"/>
    <col min="15369" max="15369" width="13.109375" style="58" customWidth="1"/>
    <col min="15370" max="15373" width="9.109375" style="58"/>
    <col min="15374" max="15374" width="31.33203125" style="58" customWidth="1"/>
    <col min="15375" max="15616" width="9.109375" style="58"/>
    <col min="15617" max="15617" width="4.33203125" style="58" customWidth="1"/>
    <col min="15618" max="15618" width="28.109375" style="58" customWidth="1"/>
    <col min="15619" max="15620" width="8.109375" style="58" customWidth="1"/>
    <col min="15621" max="15621" width="7.88671875" style="58" customWidth="1"/>
    <col min="15622" max="15622" width="8" style="58" customWidth="1"/>
    <col min="15623" max="15623" width="7.88671875" style="58" customWidth="1"/>
    <col min="15624" max="15624" width="9.44140625" style="58" customWidth="1"/>
    <col min="15625" max="15625" width="13.109375" style="58" customWidth="1"/>
    <col min="15626" max="15629" width="9.109375" style="58"/>
    <col min="15630" max="15630" width="31.33203125" style="58" customWidth="1"/>
    <col min="15631" max="15872" width="9.109375" style="58"/>
    <col min="15873" max="15873" width="4.33203125" style="58" customWidth="1"/>
    <col min="15874" max="15874" width="28.109375" style="58" customWidth="1"/>
    <col min="15875" max="15876" width="8.109375" style="58" customWidth="1"/>
    <col min="15877" max="15877" width="7.88671875" style="58" customWidth="1"/>
    <col min="15878" max="15878" width="8" style="58" customWidth="1"/>
    <col min="15879" max="15879" width="7.88671875" style="58" customWidth="1"/>
    <col min="15880" max="15880" width="9.44140625" style="58" customWidth="1"/>
    <col min="15881" max="15881" width="13.109375" style="58" customWidth="1"/>
    <col min="15882" max="15885" width="9.109375" style="58"/>
    <col min="15886" max="15886" width="31.33203125" style="58" customWidth="1"/>
    <col min="15887" max="16128" width="9.109375" style="58"/>
    <col min="16129" max="16129" width="4.33203125" style="58" customWidth="1"/>
    <col min="16130" max="16130" width="28.109375" style="58" customWidth="1"/>
    <col min="16131" max="16132" width="8.109375" style="58" customWidth="1"/>
    <col min="16133" max="16133" width="7.88671875" style="58" customWidth="1"/>
    <col min="16134" max="16134" width="8" style="58" customWidth="1"/>
    <col min="16135" max="16135" width="7.88671875" style="58" customWidth="1"/>
    <col min="16136" max="16136" width="9.44140625" style="58" customWidth="1"/>
    <col min="16137" max="16137" width="13.109375" style="58" customWidth="1"/>
    <col min="16138" max="16141" width="9.109375" style="58"/>
    <col min="16142" max="16142" width="31.33203125" style="58" customWidth="1"/>
    <col min="16143" max="16384" width="9.109375" style="58"/>
  </cols>
  <sheetData>
    <row r="1" spans="1:23" x14ac:dyDescent="0.25">
      <c r="A1" s="315"/>
      <c r="B1" s="315"/>
      <c r="C1" s="315"/>
      <c r="D1" s="315"/>
      <c r="E1" s="315"/>
      <c r="F1" s="315"/>
      <c r="G1" s="315"/>
      <c r="H1" s="315"/>
      <c r="I1" s="315"/>
    </row>
    <row r="2" spans="1:23" x14ac:dyDescent="0.25">
      <c r="A2" s="315"/>
      <c r="B2" s="315"/>
      <c r="C2" s="315"/>
      <c r="D2" s="315"/>
      <c r="E2" s="315"/>
      <c r="F2" s="315"/>
      <c r="G2" s="315"/>
      <c r="H2" s="315"/>
      <c r="I2" s="315"/>
    </row>
    <row r="3" spans="1:23" x14ac:dyDescent="0.25">
      <c r="A3" s="315"/>
      <c r="B3" s="315"/>
      <c r="C3" s="315"/>
      <c r="D3" s="315"/>
      <c r="E3" s="315"/>
      <c r="F3" s="315"/>
      <c r="G3" s="315"/>
      <c r="H3" s="315"/>
      <c r="I3" s="315"/>
    </row>
    <row r="4" spans="1:23" x14ac:dyDescent="0.25">
      <c r="A4" s="316"/>
      <c r="B4" s="316"/>
      <c r="C4" s="316"/>
      <c r="D4" s="316"/>
      <c r="E4" s="316"/>
      <c r="F4" s="316"/>
      <c r="G4" s="316"/>
      <c r="H4" s="316"/>
      <c r="I4" s="316"/>
    </row>
    <row r="5" spans="1:23" ht="17.399999999999999" x14ac:dyDescent="0.3">
      <c r="A5" s="317"/>
      <c r="B5" s="317"/>
      <c r="C5" s="317"/>
      <c r="D5" s="317"/>
      <c r="E5" s="317"/>
      <c r="F5" s="59"/>
      <c r="G5" s="60"/>
      <c r="H5" s="60"/>
      <c r="I5" s="60"/>
    </row>
    <row r="6" spans="1:23" x14ac:dyDescent="0.25">
      <c r="A6" s="61"/>
      <c r="B6" s="61"/>
      <c r="C6" s="62"/>
      <c r="D6" s="62"/>
      <c r="E6" s="61"/>
      <c r="F6" s="61"/>
      <c r="G6" s="61"/>
      <c r="H6" s="61"/>
      <c r="I6" s="61"/>
    </row>
    <row r="7" spans="1:23" ht="25.2" customHeight="1" x14ac:dyDescent="0.3">
      <c r="A7" s="63" t="s">
        <v>451</v>
      </c>
      <c r="B7" s="59"/>
      <c r="C7" s="59"/>
      <c r="D7" s="59"/>
      <c r="E7" s="59"/>
      <c r="F7" s="61"/>
      <c r="G7" s="61"/>
      <c r="H7" s="61"/>
      <c r="I7" s="61"/>
    </row>
    <row r="8" spans="1:23" ht="21" customHeight="1" x14ac:dyDescent="0.25">
      <c r="A8" s="64" t="s">
        <v>452</v>
      </c>
      <c r="B8" s="65"/>
      <c r="C8" s="65"/>
      <c r="D8" s="65"/>
      <c r="E8" s="65"/>
      <c r="F8" s="65"/>
      <c r="G8" s="65"/>
      <c r="H8" s="65"/>
      <c r="I8" s="65"/>
    </row>
    <row r="9" spans="1:23" ht="14.4" thickBot="1" x14ac:dyDescent="0.3">
      <c r="N9" s="318" t="s">
        <v>453</v>
      </c>
      <c r="O9" s="318"/>
      <c r="P9" s="318"/>
      <c r="Q9" s="318"/>
      <c r="R9" s="318"/>
      <c r="S9" s="318"/>
      <c r="T9" s="318"/>
      <c r="U9" s="318"/>
      <c r="V9" s="318"/>
    </row>
    <row r="10" spans="1:23" ht="43.2" x14ac:dyDescent="0.3">
      <c r="A10" s="67" t="s">
        <v>31</v>
      </c>
      <c r="B10" s="68" t="s">
        <v>454</v>
      </c>
      <c r="C10" s="68" t="s">
        <v>455</v>
      </c>
      <c r="D10" s="68" t="s">
        <v>31</v>
      </c>
      <c r="E10" s="68" t="s">
        <v>456</v>
      </c>
      <c r="F10" s="68" t="s">
        <v>457</v>
      </c>
      <c r="G10" s="68" t="s">
        <v>458</v>
      </c>
      <c r="H10" s="68" t="s">
        <v>459</v>
      </c>
      <c r="I10" s="69" t="s">
        <v>460</v>
      </c>
      <c r="J10" s="69" t="s">
        <v>461</v>
      </c>
      <c r="K10" s="70" t="s">
        <v>462</v>
      </c>
      <c r="N10" s="71" t="s">
        <v>31</v>
      </c>
      <c r="O10" s="72" t="s">
        <v>463</v>
      </c>
      <c r="P10" s="73" t="s">
        <v>464</v>
      </c>
      <c r="Q10" s="74" t="s">
        <v>465</v>
      </c>
      <c r="R10" s="72" t="s">
        <v>466</v>
      </c>
      <c r="S10" s="72" t="s">
        <v>467</v>
      </c>
      <c r="T10" s="71" t="s">
        <v>468</v>
      </c>
      <c r="U10" s="71" t="s">
        <v>469</v>
      </c>
      <c r="V10" s="75" t="s">
        <v>470</v>
      </c>
    </row>
    <row r="11" spans="1:23" ht="16.95" customHeight="1" x14ac:dyDescent="0.25">
      <c r="A11" s="284" t="s">
        <v>471</v>
      </c>
      <c r="B11" s="284"/>
      <c r="C11" s="284"/>
      <c r="D11" s="284"/>
      <c r="E11" s="284"/>
      <c r="F11" s="284"/>
      <c r="G11" s="284"/>
      <c r="H11" s="284"/>
      <c r="I11" s="76"/>
      <c r="J11" s="77"/>
      <c r="K11" s="77"/>
      <c r="N11" s="78">
        <v>1</v>
      </c>
      <c r="O11" s="78">
        <v>30</v>
      </c>
      <c r="P11" s="78">
        <v>3.14</v>
      </c>
      <c r="Q11" s="78">
        <v>0</v>
      </c>
      <c r="R11" s="78">
        <v>0.4</v>
      </c>
      <c r="S11" s="78">
        <f>O11-Q11</f>
        <v>30</v>
      </c>
      <c r="T11" s="78">
        <f>(R11*R11)*P11*S11/4</f>
        <v>3.7680000000000007</v>
      </c>
      <c r="U11" s="78">
        <v>500</v>
      </c>
      <c r="V11" s="78">
        <f>U11*T11</f>
        <v>1884.0000000000005</v>
      </c>
    </row>
    <row r="12" spans="1:23" ht="28.8" customHeight="1" x14ac:dyDescent="0.25">
      <c r="A12" s="293">
        <v>1</v>
      </c>
      <c r="B12" s="80" t="s">
        <v>472</v>
      </c>
      <c r="C12" s="81" t="s">
        <v>473</v>
      </c>
      <c r="D12" s="82">
        <v>2</v>
      </c>
      <c r="E12" s="82">
        <v>20</v>
      </c>
      <c r="F12" s="82">
        <v>0.6</v>
      </c>
      <c r="G12" s="82">
        <v>0.6</v>
      </c>
      <c r="H12" s="82">
        <f>D12*E12*F12*G12</f>
        <v>14.399999999999999</v>
      </c>
      <c r="I12" s="83"/>
      <c r="J12" s="83"/>
      <c r="K12" s="83"/>
      <c r="N12" s="84" t="s">
        <v>474</v>
      </c>
      <c r="O12" s="78">
        <v>30</v>
      </c>
      <c r="P12" s="78">
        <v>3.14</v>
      </c>
      <c r="Q12" s="78">
        <v>0</v>
      </c>
      <c r="R12" s="78">
        <v>0.3</v>
      </c>
      <c r="S12" s="78">
        <f>O12-Q12</f>
        <v>30</v>
      </c>
      <c r="T12" s="78">
        <f>(R12*R12)*P12*S12/4</f>
        <v>2.1194999999999999</v>
      </c>
      <c r="U12" s="78">
        <v>500</v>
      </c>
      <c r="V12" s="78">
        <f>U12*T12</f>
        <v>1059.75</v>
      </c>
      <c r="W12" s="58">
        <f>T11-T12</f>
        <v>1.6485000000000007</v>
      </c>
    </row>
    <row r="13" spans="1:23" ht="26.4" customHeight="1" x14ac:dyDescent="0.3">
      <c r="A13" s="293"/>
      <c r="B13" s="80" t="s">
        <v>472</v>
      </c>
      <c r="C13" s="81" t="s">
        <v>475</v>
      </c>
      <c r="D13" s="82">
        <v>2</v>
      </c>
      <c r="E13" s="82">
        <v>8.6</v>
      </c>
      <c r="F13" s="82">
        <v>0.6</v>
      </c>
      <c r="G13" s="82">
        <v>0.6</v>
      </c>
      <c r="H13" s="82">
        <f>D13*E13*F13*G13</f>
        <v>6.1919999999999993</v>
      </c>
      <c r="I13" s="85"/>
      <c r="J13" s="83"/>
      <c r="K13" s="83"/>
      <c r="N13" s="71" t="s">
        <v>476</v>
      </c>
      <c r="O13" s="71" t="s">
        <v>477</v>
      </c>
      <c r="P13" s="71" t="s">
        <v>478</v>
      </c>
      <c r="Q13" s="71" t="s">
        <v>458</v>
      </c>
      <c r="R13" s="71" t="s">
        <v>468</v>
      </c>
      <c r="S13" s="71" t="s">
        <v>469</v>
      </c>
      <c r="T13" s="75" t="s">
        <v>470</v>
      </c>
      <c r="U13"/>
      <c r="V13"/>
    </row>
    <row r="14" spans="1:23" ht="16.95" customHeight="1" x14ac:dyDescent="0.3">
      <c r="A14" s="293"/>
      <c r="B14" s="80" t="s">
        <v>479</v>
      </c>
      <c r="C14" s="81" t="s">
        <v>473</v>
      </c>
      <c r="D14" s="82">
        <v>2</v>
      </c>
      <c r="E14" s="82">
        <v>5</v>
      </c>
      <c r="F14" s="82">
        <v>0.6</v>
      </c>
      <c r="G14" s="82">
        <v>0.4</v>
      </c>
      <c r="H14" s="82">
        <f>D14*E14*F14*G14</f>
        <v>2.4000000000000004</v>
      </c>
      <c r="I14" s="85"/>
      <c r="J14" s="83"/>
      <c r="K14" s="83"/>
      <c r="N14" s="78">
        <v>1</v>
      </c>
      <c r="O14" s="78">
        <v>3.8</v>
      </c>
      <c r="P14" s="78">
        <v>3.2</v>
      </c>
      <c r="Q14" s="78">
        <v>2</v>
      </c>
      <c r="R14" s="78">
        <f>Q14*P14*O14</f>
        <v>24.32</v>
      </c>
      <c r="S14" s="78">
        <v>500</v>
      </c>
      <c r="T14" s="78">
        <f>S14*R14</f>
        <v>12160</v>
      </c>
      <c r="U14"/>
      <c r="V14"/>
    </row>
    <row r="15" spans="1:23" ht="16.95" customHeight="1" x14ac:dyDescent="0.3">
      <c r="A15" s="293"/>
      <c r="B15" s="80" t="s">
        <v>480</v>
      </c>
      <c r="C15" s="81" t="s">
        <v>473</v>
      </c>
      <c r="D15" s="82">
        <v>2</v>
      </c>
      <c r="E15" s="82">
        <v>12.5</v>
      </c>
      <c r="F15" s="82">
        <v>0.6</v>
      </c>
      <c r="G15" s="82">
        <v>0.4</v>
      </c>
      <c r="H15" s="82">
        <f>D15*E15*F15*G15</f>
        <v>6</v>
      </c>
      <c r="I15" s="85"/>
      <c r="J15" s="83"/>
      <c r="K15" s="83"/>
      <c r="N15" s="311" t="s">
        <v>481</v>
      </c>
      <c r="O15" s="311"/>
      <c r="P15" s="311"/>
      <c r="Q15" s="311"/>
      <c r="R15" s="311"/>
      <c r="S15" s="311"/>
      <c r="T15" s="86">
        <f>T14+V11</f>
        <v>14044</v>
      </c>
      <c r="U15">
        <f>T15/1000</f>
        <v>14.044</v>
      </c>
      <c r="V15">
        <f>U15/1.67</f>
        <v>8.4095808383233539</v>
      </c>
    </row>
    <row r="16" spans="1:23" ht="16.95" customHeight="1" x14ac:dyDescent="0.25">
      <c r="A16" s="293"/>
      <c r="B16" s="80"/>
      <c r="C16" s="81" t="s">
        <v>473</v>
      </c>
      <c r="D16" s="294" t="s">
        <v>482</v>
      </c>
      <c r="E16" s="294"/>
      <c r="F16" s="294"/>
      <c r="G16" s="294"/>
      <c r="H16" s="139">
        <f>SUM(H12:H15)</f>
        <v>28.991999999999997</v>
      </c>
      <c r="I16" s="83"/>
      <c r="J16" s="83"/>
      <c r="K16" s="83"/>
    </row>
    <row r="17" spans="1:11" ht="16.95" customHeight="1" x14ac:dyDescent="0.25">
      <c r="A17" s="305">
        <v>2</v>
      </c>
      <c r="B17" s="312" t="s">
        <v>483</v>
      </c>
      <c r="C17" s="81" t="s">
        <v>473</v>
      </c>
      <c r="D17" s="82">
        <v>2</v>
      </c>
      <c r="E17" s="82">
        <v>20</v>
      </c>
      <c r="F17" s="82">
        <v>0.5</v>
      </c>
      <c r="G17" s="82">
        <v>1</v>
      </c>
      <c r="H17" s="82">
        <f>D17*E17*F17*G17</f>
        <v>20</v>
      </c>
      <c r="I17" s="83"/>
      <c r="J17" s="83"/>
      <c r="K17" s="83"/>
    </row>
    <row r="18" spans="1:11" ht="16.95" customHeight="1" x14ac:dyDescent="0.3">
      <c r="A18" s="306"/>
      <c r="B18" s="313"/>
      <c r="C18" s="81" t="s">
        <v>473</v>
      </c>
      <c r="D18" s="82">
        <v>2</v>
      </c>
      <c r="E18" s="82">
        <v>8.6</v>
      </c>
      <c r="F18" s="82">
        <v>0.5</v>
      </c>
      <c r="G18" s="82">
        <v>1</v>
      </c>
      <c r="H18" s="82">
        <f>D18*E18*F18*G18</f>
        <v>8.6</v>
      </c>
      <c r="I18" s="85"/>
      <c r="J18" s="83"/>
      <c r="K18" s="83"/>
    </row>
    <row r="19" spans="1:11" ht="16.95" customHeight="1" x14ac:dyDescent="0.3">
      <c r="A19" s="306"/>
      <c r="B19" s="313"/>
      <c r="C19" s="81" t="s">
        <v>473</v>
      </c>
      <c r="D19" s="82">
        <v>2</v>
      </c>
      <c r="E19" s="82">
        <v>3.65</v>
      </c>
      <c r="F19" s="82">
        <v>0.6</v>
      </c>
      <c r="G19" s="82">
        <v>0.8</v>
      </c>
      <c r="H19" s="82">
        <f>D19*E19*F19*G19</f>
        <v>3.504</v>
      </c>
      <c r="I19" s="85"/>
      <c r="J19" s="83"/>
      <c r="K19" s="83"/>
    </row>
    <row r="20" spans="1:11" ht="16.95" customHeight="1" x14ac:dyDescent="0.3">
      <c r="A20" s="306"/>
      <c r="B20" s="313"/>
      <c r="C20" s="81" t="s">
        <v>473</v>
      </c>
      <c r="D20" s="82">
        <v>2</v>
      </c>
      <c r="E20" s="82">
        <v>12.5</v>
      </c>
      <c r="F20" s="82">
        <v>0.6</v>
      </c>
      <c r="G20" s="82">
        <v>0.8</v>
      </c>
      <c r="H20" s="82">
        <f>D20*E20*F20*G20</f>
        <v>12</v>
      </c>
      <c r="I20" s="85"/>
      <c r="J20" s="83"/>
      <c r="K20" s="83"/>
    </row>
    <row r="21" spans="1:11" ht="16.95" customHeight="1" x14ac:dyDescent="0.3">
      <c r="A21" s="307"/>
      <c r="B21" s="314"/>
      <c r="C21" s="81" t="s">
        <v>473</v>
      </c>
      <c r="D21" s="308" t="s">
        <v>484</v>
      </c>
      <c r="E21" s="309"/>
      <c r="F21" s="309"/>
      <c r="G21" s="310"/>
      <c r="H21" s="139">
        <f>SUM(H17:H20)</f>
        <v>44.103999999999999</v>
      </c>
      <c r="I21" s="85"/>
      <c r="J21" s="83"/>
      <c r="K21" s="83"/>
    </row>
    <row r="22" spans="1:11" ht="16.95" customHeight="1" x14ac:dyDescent="0.25">
      <c r="A22" s="305">
        <v>2</v>
      </c>
      <c r="B22" s="88" t="s">
        <v>485</v>
      </c>
      <c r="C22" s="81" t="s">
        <v>473</v>
      </c>
      <c r="D22" s="82">
        <v>1</v>
      </c>
      <c r="E22" s="82">
        <v>500</v>
      </c>
      <c r="F22" s="82">
        <v>0.4</v>
      </c>
      <c r="G22" s="82">
        <v>1</v>
      </c>
      <c r="H22" s="89">
        <f>D22*E22*F22*G22</f>
        <v>200</v>
      </c>
      <c r="I22" s="83"/>
      <c r="J22" s="83"/>
      <c r="K22" s="83"/>
    </row>
    <row r="23" spans="1:11" ht="16.95" customHeight="1" x14ac:dyDescent="0.3">
      <c r="A23" s="306"/>
      <c r="B23" s="90" t="s">
        <v>486</v>
      </c>
      <c r="C23" s="81" t="s">
        <v>473</v>
      </c>
      <c r="D23" s="82">
        <v>1</v>
      </c>
      <c r="E23" s="82">
        <v>500</v>
      </c>
      <c r="F23" s="82">
        <v>0.45</v>
      </c>
      <c r="G23" s="82">
        <v>1</v>
      </c>
      <c r="H23" s="89">
        <f>D23*E23*F23*G23</f>
        <v>225</v>
      </c>
      <c r="I23" s="85"/>
      <c r="J23" s="83"/>
      <c r="K23" s="83"/>
    </row>
    <row r="24" spans="1:11" ht="16.95" customHeight="1" x14ac:dyDescent="0.3">
      <c r="A24" s="306"/>
      <c r="B24" s="90"/>
      <c r="C24" s="81" t="s">
        <v>473</v>
      </c>
      <c r="D24" s="82"/>
      <c r="E24" s="82"/>
      <c r="F24" s="82"/>
      <c r="G24" s="82"/>
      <c r="H24" s="82"/>
      <c r="I24" s="85"/>
      <c r="J24" s="83"/>
      <c r="K24" s="83"/>
    </row>
    <row r="25" spans="1:11" ht="16.95" customHeight="1" x14ac:dyDescent="0.3">
      <c r="A25" s="306"/>
      <c r="B25" s="90"/>
      <c r="C25" s="81" t="s">
        <v>473</v>
      </c>
      <c r="D25" s="82"/>
      <c r="E25" s="82"/>
      <c r="F25" s="82"/>
      <c r="G25" s="82"/>
      <c r="H25" s="82"/>
      <c r="I25" s="85"/>
      <c r="J25" s="83"/>
      <c r="K25" s="83"/>
    </row>
    <row r="26" spans="1:11" ht="16.95" customHeight="1" x14ac:dyDescent="0.3">
      <c r="A26" s="307"/>
      <c r="B26" s="91"/>
      <c r="C26" s="81" t="s">
        <v>473</v>
      </c>
      <c r="D26" s="308" t="s">
        <v>484</v>
      </c>
      <c r="E26" s="309"/>
      <c r="F26" s="309"/>
      <c r="G26" s="310"/>
      <c r="H26" s="81">
        <f>SUM(H22:H25)</f>
        <v>425</v>
      </c>
      <c r="I26" s="85"/>
      <c r="J26" s="83"/>
      <c r="K26" s="83"/>
    </row>
    <row r="27" spans="1:11" ht="16.95" customHeight="1" x14ac:dyDescent="0.25">
      <c r="A27" s="305">
        <v>2</v>
      </c>
      <c r="B27" s="88" t="s">
        <v>487</v>
      </c>
      <c r="C27" s="81" t="s">
        <v>473</v>
      </c>
      <c r="D27" s="82">
        <v>2</v>
      </c>
      <c r="E27" s="82">
        <v>17.55</v>
      </c>
      <c r="F27" s="82">
        <v>0.25</v>
      </c>
      <c r="G27" s="82">
        <v>1.5</v>
      </c>
      <c r="H27" s="82">
        <f>D27*E27*F27*G27</f>
        <v>13.162500000000001</v>
      </c>
      <c r="I27" s="83"/>
      <c r="J27" s="83"/>
      <c r="K27" s="83"/>
    </row>
    <row r="28" spans="1:11" ht="16.95" customHeight="1" x14ac:dyDescent="0.3">
      <c r="A28" s="306"/>
      <c r="B28" s="90"/>
      <c r="C28" s="81" t="s">
        <v>473</v>
      </c>
      <c r="D28" s="82">
        <v>2</v>
      </c>
      <c r="E28" s="82">
        <v>8.4</v>
      </c>
      <c r="F28" s="82">
        <v>0.25</v>
      </c>
      <c r="G28" s="82">
        <v>1.5</v>
      </c>
      <c r="H28" s="82">
        <f>D28*E28*F28*G28</f>
        <v>6.3000000000000007</v>
      </c>
      <c r="I28" s="85"/>
      <c r="J28" s="83"/>
      <c r="K28" s="83"/>
    </row>
    <row r="29" spans="1:11" ht="16.95" customHeight="1" x14ac:dyDescent="0.3">
      <c r="A29" s="306"/>
      <c r="B29" s="90"/>
      <c r="C29" s="81" t="s">
        <v>473</v>
      </c>
      <c r="D29" s="82">
        <v>20</v>
      </c>
      <c r="E29" s="82">
        <v>0.35</v>
      </c>
      <c r="F29" s="82">
        <v>0.35</v>
      </c>
      <c r="G29" s="82">
        <v>1.5</v>
      </c>
      <c r="H29" s="82">
        <f>D29*E29*F29*G29</f>
        <v>3.6749999999999998</v>
      </c>
      <c r="I29" s="85"/>
      <c r="J29" s="83"/>
      <c r="K29" s="83"/>
    </row>
    <row r="30" spans="1:11" ht="16.95" customHeight="1" x14ac:dyDescent="0.3">
      <c r="A30" s="307"/>
      <c r="B30" s="91"/>
      <c r="C30" s="81" t="s">
        <v>473</v>
      </c>
      <c r="D30" s="308" t="s">
        <v>437</v>
      </c>
      <c r="E30" s="309"/>
      <c r="F30" s="309"/>
      <c r="G30" s="310"/>
      <c r="H30" s="139">
        <f>SUM(H27:H29)</f>
        <v>23.137500000000003</v>
      </c>
      <c r="I30" s="85"/>
      <c r="J30" s="83"/>
      <c r="K30" s="83"/>
    </row>
    <row r="31" spans="1:11" ht="16.95" customHeight="1" x14ac:dyDescent="0.25">
      <c r="A31" s="270">
        <v>4</v>
      </c>
      <c r="B31" s="278" t="s">
        <v>488</v>
      </c>
      <c r="C31" s="94" t="s">
        <v>489</v>
      </c>
      <c r="D31" s="82">
        <v>2</v>
      </c>
      <c r="E31" s="82">
        <v>13.78</v>
      </c>
      <c r="F31" s="82"/>
      <c r="G31" s="82">
        <v>1.5</v>
      </c>
      <c r="H31" s="82">
        <f>G31*E31*D31</f>
        <v>41.339999999999996</v>
      </c>
      <c r="I31" s="77"/>
      <c r="J31" s="77"/>
      <c r="K31" s="77"/>
    </row>
    <row r="32" spans="1:11" ht="16.95" customHeight="1" x14ac:dyDescent="0.25">
      <c r="A32" s="270"/>
      <c r="B32" s="278"/>
      <c r="C32" s="94" t="s">
        <v>489</v>
      </c>
      <c r="D32" s="82">
        <v>2</v>
      </c>
      <c r="E32" s="82">
        <v>8.9</v>
      </c>
      <c r="F32" s="82"/>
      <c r="G32" s="82">
        <v>1.5</v>
      </c>
      <c r="H32" s="82">
        <f>G32*E32*D32</f>
        <v>26.700000000000003</v>
      </c>
      <c r="I32" s="77"/>
      <c r="J32" s="77"/>
      <c r="K32" s="77"/>
    </row>
    <row r="33" spans="1:11" ht="16.95" customHeight="1" x14ac:dyDescent="0.25">
      <c r="A33" s="270"/>
      <c r="B33" s="278"/>
      <c r="C33" s="94" t="s">
        <v>489</v>
      </c>
      <c r="D33" s="278" t="s">
        <v>490</v>
      </c>
      <c r="E33" s="278"/>
      <c r="F33" s="278"/>
      <c r="G33" s="278"/>
      <c r="H33" s="95">
        <f>SUM(H31:H32)</f>
        <v>68.039999999999992</v>
      </c>
      <c r="I33" s="77"/>
      <c r="J33" s="77"/>
      <c r="K33" s="77"/>
    </row>
    <row r="34" spans="1:11" ht="16.95" customHeight="1" x14ac:dyDescent="0.25">
      <c r="A34" s="270">
        <v>5</v>
      </c>
      <c r="B34" s="287" t="s">
        <v>491</v>
      </c>
      <c r="C34" s="94" t="s">
        <v>489</v>
      </c>
      <c r="D34" s="82">
        <v>2</v>
      </c>
      <c r="E34" s="82">
        <v>20</v>
      </c>
      <c r="F34" s="82"/>
      <c r="G34" s="82">
        <v>1.5</v>
      </c>
      <c r="H34" s="82">
        <f>G34*E34*D34</f>
        <v>60</v>
      </c>
      <c r="I34" s="77"/>
      <c r="J34" s="77"/>
      <c r="K34" s="77"/>
    </row>
    <row r="35" spans="1:11" ht="16.95" customHeight="1" x14ac:dyDescent="0.25">
      <c r="A35" s="270"/>
      <c r="B35" s="288"/>
      <c r="C35" s="94" t="s">
        <v>489</v>
      </c>
      <c r="D35" s="82">
        <v>2</v>
      </c>
      <c r="E35" s="82">
        <v>9.8000000000000007</v>
      </c>
      <c r="F35" s="82"/>
      <c r="G35" s="82">
        <v>1.5</v>
      </c>
      <c r="H35" s="82">
        <f>G35*E35*D35</f>
        <v>29.400000000000002</v>
      </c>
      <c r="I35" s="77"/>
      <c r="J35" s="77"/>
      <c r="K35" s="77"/>
    </row>
    <row r="36" spans="1:11" ht="16.95" customHeight="1" x14ac:dyDescent="0.25">
      <c r="A36" s="270"/>
      <c r="B36" s="288"/>
      <c r="C36" s="94" t="s">
        <v>489</v>
      </c>
      <c r="D36" s="294" t="s">
        <v>492</v>
      </c>
      <c r="E36" s="294"/>
      <c r="F36" s="294"/>
      <c r="G36" s="294"/>
      <c r="H36" s="139">
        <f>SUM(H34:H35)</f>
        <v>89.4</v>
      </c>
      <c r="I36" s="77"/>
      <c r="J36" s="77"/>
      <c r="K36" s="77"/>
    </row>
    <row r="37" spans="1:11" ht="16.95" customHeight="1" x14ac:dyDescent="0.25">
      <c r="A37" s="92"/>
      <c r="B37" s="289"/>
      <c r="C37" s="94"/>
      <c r="D37" s="294" t="s">
        <v>490</v>
      </c>
      <c r="E37" s="294"/>
      <c r="F37" s="294"/>
      <c r="G37" s="294"/>
      <c r="H37" s="95">
        <f>H36+H33</f>
        <v>157.44</v>
      </c>
      <c r="I37" s="77"/>
      <c r="J37" s="77"/>
      <c r="K37" s="77"/>
    </row>
    <row r="38" spans="1:11" ht="16.95" customHeight="1" x14ac:dyDescent="0.25">
      <c r="A38" s="270">
        <v>5</v>
      </c>
      <c r="B38" s="287" t="s">
        <v>493</v>
      </c>
      <c r="C38" s="94" t="s">
        <v>473</v>
      </c>
      <c r="D38" s="82">
        <v>4.6500000000000004</v>
      </c>
      <c r="E38" s="82">
        <v>12.5</v>
      </c>
      <c r="F38" s="82"/>
      <c r="G38" s="82">
        <v>0.1</v>
      </c>
      <c r="H38" s="82">
        <f>G38*E38*D38</f>
        <v>5.8125</v>
      </c>
      <c r="I38" s="77"/>
      <c r="J38" s="77"/>
      <c r="K38" s="77"/>
    </row>
    <row r="39" spans="1:11" ht="16.95" customHeight="1" x14ac:dyDescent="0.25">
      <c r="A39" s="270"/>
      <c r="B39" s="288"/>
      <c r="C39" s="94" t="s">
        <v>473</v>
      </c>
      <c r="D39" s="82"/>
      <c r="E39" s="82"/>
      <c r="F39" s="82"/>
      <c r="G39" s="82">
        <v>1.5</v>
      </c>
      <c r="H39" s="82">
        <f>G39*E39*D39</f>
        <v>0</v>
      </c>
      <c r="I39" s="77"/>
      <c r="J39" s="77"/>
      <c r="K39" s="77"/>
    </row>
    <row r="40" spans="1:11" ht="16.95" customHeight="1" x14ac:dyDescent="0.25">
      <c r="A40" s="270"/>
      <c r="B40" s="289"/>
      <c r="C40" s="94" t="s">
        <v>473</v>
      </c>
      <c r="D40" s="294" t="s">
        <v>492</v>
      </c>
      <c r="E40" s="294"/>
      <c r="F40" s="294"/>
      <c r="G40" s="294"/>
      <c r="H40" s="95">
        <f>SUM(H38:H39)</f>
        <v>5.8125</v>
      </c>
      <c r="I40" s="77"/>
      <c r="J40" s="77"/>
      <c r="K40" s="77"/>
    </row>
    <row r="41" spans="1:11" ht="16.95" customHeight="1" x14ac:dyDescent="0.25">
      <c r="A41" s="92"/>
      <c r="B41" s="96"/>
      <c r="C41" s="94"/>
      <c r="D41" s="87"/>
      <c r="E41" s="87"/>
      <c r="F41" s="87"/>
      <c r="G41" s="87"/>
      <c r="H41" s="95"/>
      <c r="I41" s="77"/>
      <c r="J41" s="77"/>
      <c r="K41" s="77"/>
    </row>
    <row r="42" spans="1:11" ht="16.95" customHeight="1" x14ac:dyDescent="0.25">
      <c r="A42" s="270">
        <v>6</v>
      </c>
      <c r="B42" s="278" t="s">
        <v>494</v>
      </c>
      <c r="C42" s="94" t="s">
        <v>473</v>
      </c>
      <c r="D42" s="82">
        <v>2</v>
      </c>
      <c r="E42" s="82">
        <v>20</v>
      </c>
      <c r="F42" s="82"/>
      <c r="G42" s="82">
        <v>1</v>
      </c>
      <c r="H42" s="82">
        <f>G42*E42*D42</f>
        <v>40</v>
      </c>
      <c r="I42" s="77"/>
      <c r="J42" s="77"/>
      <c r="K42" s="77"/>
    </row>
    <row r="43" spans="1:11" ht="16.95" customHeight="1" x14ac:dyDescent="0.25">
      <c r="A43" s="270"/>
      <c r="B43" s="278"/>
      <c r="C43" s="94"/>
      <c r="D43" s="82">
        <v>2</v>
      </c>
      <c r="E43" s="82">
        <v>9.8000000000000007</v>
      </c>
      <c r="F43" s="82"/>
      <c r="G43" s="82">
        <v>1</v>
      </c>
      <c r="H43" s="82">
        <f>G43*E43*D43</f>
        <v>19.600000000000001</v>
      </c>
      <c r="I43" s="77"/>
      <c r="J43" s="77"/>
      <c r="K43" s="77"/>
    </row>
    <row r="44" spans="1:11" ht="16.95" customHeight="1" x14ac:dyDescent="0.25">
      <c r="A44" s="270"/>
      <c r="B44" s="278"/>
      <c r="C44" s="94"/>
      <c r="D44" s="82">
        <v>2</v>
      </c>
      <c r="E44" s="82">
        <v>12.5</v>
      </c>
      <c r="F44" s="82"/>
      <c r="G44" s="82">
        <v>0.8</v>
      </c>
      <c r="H44" s="82">
        <f>G44*E44*D44</f>
        <v>20</v>
      </c>
      <c r="I44" s="77"/>
      <c r="J44" s="77"/>
      <c r="K44" s="77"/>
    </row>
    <row r="45" spans="1:11" ht="16.95" customHeight="1" x14ac:dyDescent="0.25">
      <c r="A45" s="270"/>
      <c r="B45" s="278"/>
      <c r="C45" s="94"/>
      <c r="D45" s="82">
        <v>2</v>
      </c>
      <c r="E45" s="82">
        <v>4.6500000000000004</v>
      </c>
      <c r="F45" s="82"/>
      <c r="G45" s="82">
        <v>0.8</v>
      </c>
      <c r="H45" s="82">
        <f>G45*E45*D45</f>
        <v>7.4400000000000013</v>
      </c>
      <c r="I45" s="77"/>
      <c r="J45" s="77"/>
      <c r="K45" s="77"/>
    </row>
    <row r="46" spans="1:11" ht="16.95" customHeight="1" x14ac:dyDescent="0.25">
      <c r="A46" s="270"/>
      <c r="B46" s="278"/>
      <c r="C46" s="94" t="s">
        <v>473</v>
      </c>
      <c r="D46" s="278" t="s">
        <v>495</v>
      </c>
      <c r="E46" s="278"/>
      <c r="F46" s="278"/>
      <c r="G46" s="278"/>
      <c r="H46" s="95">
        <f>SUM(H42:H45)</f>
        <v>87.039999999999992</v>
      </c>
      <c r="I46" s="77"/>
      <c r="J46" s="77"/>
      <c r="K46" s="77"/>
    </row>
    <row r="47" spans="1:11" ht="16.95" customHeight="1" x14ac:dyDescent="0.25">
      <c r="A47" s="270"/>
      <c r="B47" s="278"/>
      <c r="C47" s="94" t="s">
        <v>473</v>
      </c>
      <c r="D47" s="278" t="s">
        <v>496</v>
      </c>
      <c r="E47" s="278"/>
      <c r="F47" s="278"/>
      <c r="G47" s="278"/>
      <c r="H47" s="121">
        <f>H46*2</f>
        <v>174.07999999999998</v>
      </c>
      <c r="I47" s="77"/>
      <c r="J47" s="77"/>
      <c r="K47" s="77"/>
    </row>
    <row r="48" spans="1:11" ht="16.95" customHeight="1" x14ac:dyDescent="0.25">
      <c r="A48" s="270">
        <v>7</v>
      </c>
      <c r="B48" s="278" t="s">
        <v>497</v>
      </c>
      <c r="C48" s="94" t="s">
        <v>489</v>
      </c>
      <c r="D48" s="97">
        <v>1</v>
      </c>
      <c r="E48" s="97">
        <v>3.7</v>
      </c>
      <c r="F48" s="97">
        <v>11.5</v>
      </c>
      <c r="G48" s="98">
        <v>0.2</v>
      </c>
      <c r="H48" s="97">
        <f>D48*E48*F48*G48</f>
        <v>8.5100000000000016</v>
      </c>
      <c r="I48" s="77"/>
      <c r="J48" s="77"/>
      <c r="K48" s="77"/>
    </row>
    <row r="49" spans="1:12" ht="16.95" customHeight="1" x14ac:dyDescent="0.25">
      <c r="A49" s="270"/>
      <c r="B49" s="278"/>
      <c r="C49" s="94" t="s">
        <v>489</v>
      </c>
      <c r="D49" s="278" t="s">
        <v>498</v>
      </c>
      <c r="E49" s="278"/>
      <c r="F49" s="278"/>
      <c r="G49" s="278"/>
      <c r="H49" s="95">
        <f>SUM(H48)</f>
        <v>8.5100000000000016</v>
      </c>
      <c r="I49" s="77"/>
      <c r="J49" s="77"/>
      <c r="K49" s="77"/>
    </row>
    <row r="50" spans="1:12" ht="13.8" customHeight="1" x14ac:dyDescent="0.25">
      <c r="A50" s="290" t="s">
        <v>499</v>
      </c>
      <c r="B50" s="291"/>
      <c r="C50" s="291"/>
      <c r="D50" s="291"/>
      <c r="E50" s="291"/>
      <c r="F50" s="291"/>
      <c r="G50" s="291"/>
      <c r="H50" s="292"/>
      <c r="I50" s="290"/>
      <c r="J50" s="291"/>
      <c r="K50" s="99"/>
    </row>
    <row r="51" spans="1:12" ht="16.8" x14ac:dyDescent="0.25">
      <c r="A51" s="304">
        <v>1</v>
      </c>
      <c r="B51" s="278" t="s">
        <v>500</v>
      </c>
      <c r="C51" s="93"/>
      <c r="D51" s="94" t="s">
        <v>473</v>
      </c>
      <c r="E51" s="97">
        <v>1</v>
      </c>
      <c r="F51" s="97">
        <v>3.8</v>
      </c>
      <c r="G51" s="97">
        <v>3.8</v>
      </c>
      <c r="H51" s="97">
        <v>0.5</v>
      </c>
      <c r="I51" s="97">
        <f>E51*F51*G51*H51</f>
        <v>7.22</v>
      </c>
      <c r="J51" s="100"/>
      <c r="K51" s="100"/>
      <c r="L51" s="101"/>
    </row>
    <row r="52" spans="1:12" ht="16.8" x14ac:dyDescent="0.3">
      <c r="A52" s="304"/>
      <c r="B52" s="278"/>
      <c r="C52" s="93"/>
      <c r="D52" s="94" t="s">
        <v>475</v>
      </c>
      <c r="E52" s="97">
        <v>1</v>
      </c>
      <c r="F52" s="97">
        <v>1.4</v>
      </c>
      <c r="G52" s="97">
        <v>1.4</v>
      </c>
      <c r="H52" s="97">
        <v>0.5</v>
      </c>
      <c r="I52" s="97">
        <f>E52*F52*G52*H52</f>
        <v>0.97999999999999987</v>
      </c>
      <c r="J52" s="100"/>
      <c r="K52" s="100"/>
      <c r="L52" s="102"/>
    </row>
    <row r="53" spans="1:12" ht="16.8" x14ac:dyDescent="0.25">
      <c r="A53" s="304"/>
      <c r="B53" s="278"/>
      <c r="C53" s="93"/>
      <c r="D53" s="94" t="s">
        <v>473</v>
      </c>
      <c r="E53" s="278" t="s">
        <v>482</v>
      </c>
      <c r="F53" s="278"/>
      <c r="G53" s="278"/>
      <c r="H53" s="278"/>
      <c r="I53" s="95">
        <f>SUM(I51:I52)</f>
        <v>8.1999999999999993</v>
      </c>
      <c r="J53" s="103">
        <v>1</v>
      </c>
      <c r="K53" s="104">
        <f>I53*J53</f>
        <v>8.1999999999999993</v>
      </c>
      <c r="L53" s="101"/>
    </row>
    <row r="54" spans="1:12" ht="16.8" x14ac:dyDescent="0.25">
      <c r="A54" s="304">
        <v>2</v>
      </c>
      <c r="B54" s="278" t="s">
        <v>493</v>
      </c>
      <c r="C54" s="93"/>
      <c r="D54" s="94" t="s">
        <v>473</v>
      </c>
      <c r="E54" s="97">
        <v>1</v>
      </c>
      <c r="F54" s="97">
        <v>3.3</v>
      </c>
      <c r="G54" s="97">
        <v>3.3</v>
      </c>
      <c r="H54" s="97">
        <v>0.1</v>
      </c>
      <c r="I54" s="97">
        <f>E54*F54*G54*H54</f>
        <v>1.089</v>
      </c>
      <c r="J54" s="100"/>
      <c r="K54" s="105"/>
      <c r="L54" s="101"/>
    </row>
    <row r="55" spans="1:12" ht="16.8" x14ac:dyDescent="0.3">
      <c r="A55" s="304"/>
      <c r="B55" s="278"/>
      <c r="C55" s="93"/>
      <c r="D55" s="94" t="s">
        <v>473</v>
      </c>
      <c r="E55" s="97">
        <v>1</v>
      </c>
      <c r="F55" s="97">
        <v>3.6</v>
      </c>
      <c r="G55" s="97">
        <v>3.6</v>
      </c>
      <c r="H55" s="97">
        <v>0.05</v>
      </c>
      <c r="I55" s="97">
        <f>E55*F55*G55*H55</f>
        <v>0.64800000000000013</v>
      </c>
      <c r="J55" s="100"/>
      <c r="K55" s="105"/>
      <c r="L55" s="102"/>
    </row>
    <row r="56" spans="1:12" ht="16.8" x14ac:dyDescent="0.3">
      <c r="A56" s="304"/>
      <c r="B56" s="278"/>
      <c r="C56" s="93"/>
      <c r="D56" s="94" t="s">
        <v>473</v>
      </c>
      <c r="E56" s="278" t="s">
        <v>501</v>
      </c>
      <c r="F56" s="278"/>
      <c r="G56" s="278"/>
      <c r="H56" s="278"/>
      <c r="I56" s="95">
        <f>SUM(I54:I55)</f>
        <v>1.7370000000000001</v>
      </c>
      <c r="J56" s="103">
        <v>1</v>
      </c>
      <c r="K56" s="104">
        <f>I56*J56</f>
        <v>1.7370000000000001</v>
      </c>
      <c r="L56" s="102"/>
    </row>
    <row r="57" spans="1:12" ht="27.6" x14ac:dyDescent="0.3">
      <c r="A57" s="304">
        <v>3</v>
      </c>
      <c r="B57" s="278" t="s">
        <v>502</v>
      </c>
      <c r="C57" s="93" t="s">
        <v>503</v>
      </c>
      <c r="D57" s="94" t="s">
        <v>473</v>
      </c>
      <c r="E57" s="97">
        <v>2</v>
      </c>
      <c r="F57" s="97">
        <v>3.6</v>
      </c>
      <c r="G57" s="97">
        <v>2.89</v>
      </c>
      <c r="H57" s="97">
        <v>0.15</v>
      </c>
      <c r="I57" s="97">
        <f t="shared" ref="I57:I62" si="0">E57*F57*G57*H57</f>
        <v>3.1212</v>
      </c>
      <c r="J57" s="100"/>
      <c r="K57" s="105"/>
      <c r="L57" s="102"/>
    </row>
    <row r="58" spans="1:12" ht="27.6" x14ac:dyDescent="0.25">
      <c r="A58" s="304"/>
      <c r="B58" s="278"/>
      <c r="C58" s="93" t="s">
        <v>504</v>
      </c>
      <c r="D58" s="94" t="s">
        <v>473</v>
      </c>
      <c r="E58" s="97">
        <v>2</v>
      </c>
      <c r="F58" s="97">
        <v>3.3</v>
      </c>
      <c r="G58" s="97">
        <v>2.89</v>
      </c>
      <c r="H58" s="97">
        <v>0.15</v>
      </c>
      <c r="I58" s="97">
        <f t="shared" si="0"/>
        <v>2.8610999999999995</v>
      </c>
      <c r="J58" s="100"/>
      <c r="K58" s="105"/>
      <c r="L58" s="101"/>
    </row>
    <row r="59" spans="1:12" ht="16.8" x14ac:dyDescent="0.25">
      <c r="A59" s="304"/>
      <c r="B59" s="278"/>
      <c r="C59" s="93" t="s">
        <v>505</v>
      </c>
      <c r="D59" s="94" t="s">
        <v>473</v>
      </c>
      <c r="E59" s="97">
        <v>1</v>
      </c>
      <c r="F59" s="97">
        <v>3.3</v>
      </c>
      <c r="G59" s="97">
        <v>3.3</v>
      </c>
      <c r="H59" s="97">
        <v>0.12</v>
      </c>
      <c r="I59" s="97">
        <f t="shared" si="0"/>
        <v>1.3067999999999997</v>
      </c>
      <c r="J59" s="100"/>
      <c r="K59" s="105"/>
      <c r="L59" s="101"/>
    </row>
    <row r="60" spans="1:12" ht="16.8" x14ac:dyDescent="0.3">
      <c r="A60" s="304"/>
      <c r="B60" s="278"/>
      <c r="C60" s="93" t="s">
        <v>506</v>
      </c>
      <c r="D60" s="94" t="s">
        <v>475</v>
      </c>
      <c r="E60" s="97">
        <v>1</v>
      </c>
      <c r="F60" s="97">
        <v>3.6</v>
      </c>
      <c r="G60" s="97">
        <v>3.6</v>
      </c>
      <c r="H60" s="97">
        <v>0.12</v>
      </c>
      <c r="I60" s="97">
        <f t="shared" si="0"/>
        <v>1.5552000000000001</v>
      </c>
      <c r="J60" s="100"/>
      <c r="K60" s="105"/>
      <c r="L60" s="102"/>
    </row>
    <row r="61" spans="1:12" ht="41.4" x14ac:dyDescent="0.25">
      <c r="A61" s="304"/>
      <c r="B61" s="278"/>
      <c r="C61" s="93" t="s">
        <v>507</v>
      </c>
      <c r="D61" s="94" t="s">
        <v>473</v>
      </c>
      <c r="E61" s="97">
        <v>1</v>
      </c>
      <c r="F61" s="97">
        <v>2.2000000000000002</v>
      </c>
      <c r="G61" s="97">
        <v>0.1</v>
      </c>
      <c r="H61" s="97">
        <v>0.8</v>
      </c>
      <c r="I61" s="97">
        <f t="shared" si="0"/>
        <v>0.17600000000000005</v>
      </c>
      <c r="J61" s="100"/>
      <c r="K61" s="105"/>
      <c r="L61" s="101"/>
    </row>
    <row r="62" spans="1:12" ht="69" x14ac:dyDescent="0.25">
      <c r="A62" s="304"/>
      <c r="B62" s="278"/>
      <c r="C62" s="93" t="s">
        <v>508</v>
      </c>
      <c r="D62" s="94" t="s">
        <v>473</v>
      </c>
      <c r="E62" s="97">
        <v>2</v>
      </c>
      <c r="F62" s="97">
        <v>0.6</v>
      </c>
      <c r="G62" s="97">
        <v>0.6</v>
      </c>
      <c r="H62" s="97">
        <v>0.1</v>
      </c>
      <c r="I62" s="97">
        <f t="shared" si="0"/>
        <v>7.1999999999999995E-2</v>
      </c>
      <c r="J62" s="100"/>
      <c r="K62" s="105"/>
      <c r="L62" s="101"/>
    </row>
    <row r="63" spans="1:12" ht="16.8" x14ac:dyDescent="0.25">
      <c r="A63" s="304"/>
      <c r="B63" s="278"/>
      <c r="C63" s="93"/>
      <c r="D63" s="94" t="s">
        <v>473</v>
      </c>
      <c r="E63" s="278" t="s">
        <v>509</v>
      </c>
      <c r="F63" s="278"/>
      <c r="G63" s="278"/>
      <c r="H63" s="278"/>
      <c r="I63" s="95">
        <f>SUM(I57:I62)</f>
        <v>9.0922999999999998</v>
      </c>
      <c r="J63" s="103">
        <v>1</v>
      </c>
      <c r="K63" s="104">
        <f>I63*J63</f>
        <v>9.0922999999999998</v>
      </c>
      <c r="L63" s="101"/>
    </row>
    <row r="64" spans="1:12" ht="41.4" x14ac:dyDescent="0.25">
      <c r="A64" s="304">
        <v>4</v>
      </c>
      <c r="B64" s="278" t="s">
        <v>488</v>
      </c>
      <c r="C64" s="93" t="s">
        <v>510</v>
      </c>
      <c r="D64" s="94" t="s">
        <v>489</v>
      </c>
      <c r="E64" s="97">
        <v>2</v>
      </c>
      <c r="F64" s="97">
        <v>3.3</v>
      </c>
      <c r="G64" s="98">
        <v>3.3</v>
      </c>
      <c r="H64" s="98" t="s">
        <v>511</v>
      </c>
      <c r="I64" s="97">
        <f>E64*F64*G64</f>
        <v>21.779999999999998</v>
      </c>
      <c r="J64" s="100"/>
      <c r="K64" s="105"/>
      <c r="L64" s="101"/>
    </row>
    <row r="65" spans="1:12" ht="16.8" x14ac:dyDescent="0.25">
      <c r="A65" s="304"/>
      <c r="B65" s="278"/>
      <c r="C65" s="93" t="s">
        <v>512</v>
      </c>
      <c r="D65" s="94" t="s">
        <v>489</v>
      </c>
      <c r="E65" s="97">
        <v>4</v>
      </c>
      <c r="F65" s="97">
        <v>3.3</v>
      </c>
      <c r="G65" s="98">
        <v>2</v>
      </c>
      <c r="H65" s="97"/>
      <c r="I65" s="97">
        <f>E65*F65*G65</f>
        <v>26.4</v>
      </c>
      <c r="J65" s="100"/>
      <c r="K65" s="105"/>
      <c r="L65" s="101"/>
    </row>
    <row r="66" spans="1:12" ht="16.8" x14ac:dyDescent="0.25">
      <c r="A66" s="304"/>
      <c r="B66" s="278"/>
      <c r="C66" s="93"/>
      <c r="D66" s="94" t="s">
        <v>489</v>
      </c>
      <c r="E66" s="278" t="s">
        <v>490</v>
      </c>
      <c r="F66" s="278"/>
      <c r="G66" s="278"/>
      <c r="H66" s="278"/>
      <c r="I66" s="95">
        <f>SUM(I64:I65)</f>
        <v>48.179999999999993</v>
      </c>
      <c r="J66" s="103">
        <v>1</v>
      </c>
      <c r="K66" s="104">
        <f>I66*J66</f>
        <v>48.179999999999993</v>
      </c>
      <c r="L66" s="101"/>
    </row>
    <row r="67" spans="1:12" ht="16.8" x14ac:dyDescent="0.25">
      <c r="A67" s="304">
        <v>5</v>
      </c>
      <c r="B67" s="278" t="s">
        <v>491</v>
      </c>
      <c r="C67" s="93" t="s">
        <v>513</v>
      </c>
      <c r="D67" s="94" t="s">
        <v>489</v>
      </c>
      <c r="E67" s="97">
        <v>4</v>
      </c>
      <c r="F67" s="97">
        <v>3.6</v>
      </c>
      <c r="G67" s="98">
        <v>2.89</v>
      </c>
      <c r="H67" s="98">
        <v>1</v>
      </c>
      <c r="I67" s="97">
        <f>E67*F67*G67*H67</f>
        <v>41.616</v>
      </c>
      <c r="J67" s="100"/>
      <c r="K67" s="105"/>
      <c r="L67" s="101"/>
    </row>
    <row r="68" spans="1:12" ht="16.8" x14ac:dyDescent="0.25">
      <c r="A68" s="304"/>
      <c r="B68" s="278"/>
      <c r="C68" s="93" t="s">
        <v>514</v>
      </c>
      <c r="D68" s="94" t="s">
        <v>489</v>
      </c>
      <c r="E68" s="97">
        <v>1</v>
      </c>
      <c r="F68" s="97">
        <v>3.6</v>
      </c>
      <c r="G68" s="98">
        <v>3.6</v>
      </c>
      <c r="H68" s="98">
        <v>1</v>
      </c>
      <c r="I68" s="97">
        <f>E68*F68*G68*H68</f>
        <v>12.96</v>
      </c>
      <c r="J68" s="100"/>
      <c r="K68" s="105"/>
      <c r="L68" s="101"/>
    </row>
    <row r="69" spans="1:12" ht="16.8" x14ac:dyDescent="0.25">
      <c r="A69" s="304"/>
      <c r="B69" s="278"/>
      <c r="C69" s="93"/>
      <c r="D69" s="94" t="s">
        <v>489</v>
      </c>
      <c r="E69" s="278" t="s">
        <v>492</v>
      </c>
      <c r="F69" s="278"/>
      <c r="G69" s="278"/>
      <c r="H69" s="278"/>
      <c r="I69" s="95">
        <f>SUM(I67:I68)</f>
        <v>54.576000000000001</v>
      </c>
      <c r="J69" s="103">
        <v>1</v>
      </c>
      <c r="K69" s="104">
        <f>I69*J69</f>
        <v>54.576000000000001</v>
      </c>
      <c r="L69" s="101"/>
    </row>
    <row r="70" spans="1:12" x14ac:dyDescent="0.25">
      <c r="A70" s="106">
        <v>6</v>
      </c>
      <c r="B70" s="287" t="s">
        <v>515</v>
      </c>
      <c r="C70" s="93" t="s">
        <v>505</v>
      </c>
      <c r="D70" s="94" t="s">
        <v>69</v>
      </c>
      <c r="E70" s="58">
        <v>1</v>
      </c>
      <c r="F70" s="93">
        <v>3.3</v>
      </c>
      <c r="G70" s="93">
        <v>3.6</v>
      </c>
      <c r="H70" s="93">
        <v>0.3</v>
      </c>
      <c r="I70" s="94">
        <f>E70*F70*G70*H70</f>
        <v>3.5639999999999996</v>
      </c>
      <c r="J70" s="105"/>
      <c r="K70" s="105"/>
      <c r="L70" s="101"/>
    </row>
    <row r="71" spans="1:12" x14ac:dyDescent="0.25">
      <c r="A71" s="107"/>
      <c r="B71" s="289"/>
      <c r="C71" s="93"/>
      <c r="D71" s="94"/>
      <c r="E71" s="93"/>
      <c r="F71" s="93"/>
      <c r="G71" s="93"/>
      <c r="H71" s="93"/>
      <c r="I71" s="95">
        <f>SUM(I70)</f>
        <v>3.5639999999999996</v>
      </c>
      <c r="J71" s="103">
        <v>1</v>
      </c>
      <c r="K71" s="104">
        <f>I71*J71</f>
        <v>3.5639999999999996</v>
      </c>
      <c r="L71" s="101"/>
    </row>
    <row r="72" spans="1:12" ht="16.8" x14ac:dyDescent="0.25">
      <c r="A72" s="108"/>
      <c r="B72" s="278" t="s">
        <v>516</v>
      </c>
      <c r="C72" s="93"/>
      <c r="D72" s="94" t="s">
        <v>473</v>
      </c>
      <c r="E72" s="97">
        <v>1</v>
      </c>
      <c r="F72" s="97">
        <v>14.4</v>
      </c>
      <c r="G72" s="97">
        <v>0.5</v>
      </c>
      <c r="H72" s="97">
        <v>1.4</v>
      </c>
      <c r="I72" s="97">
        <f>E72*F72*G72*H72</f>
        <v>10.08</v>
      </c>
      <c r="J72" s="100"/>
      <c r="K72" s="105"/>
      <c r="L72" s="101"/>
    </row>
    <row r="73" spans="1:12" ht="16.8" x14ac:dyDescent="0.25">
      <c r="A73" s="304">
        <v>7</v>
      </c>
      <c r="B73" s="278"/>
      <c r="C73" s="93"/>
      <c r="D73" s="94" t="s">
        <v>473</v>
      </c>
      <c r="E73" s="278" t="s">
        <v>517</v>
      </c>
      <c r="F73" s="278"/>
      <c r="G73" s="278"/>
      <c r="H73" s="278"/>
      <c r="I73" s="95">
        <f>SUM(I72)</f>
        <v>10.08</v>
      </c>
      <c r="J73" s="103">
        <v>1</v>
      </c>
      <c r="K73" s="104">
        <f>I73*J73</f>
        <v>10.08</v>
      </c>
      <c r="L73" s="101"/>
    </row>
    <row r="74" spans="1:12" ht="16.8" x14ac:dyDescent="0.25">
      <c r="A74" s="304"/>
      <c r="B74" s="278" t="s">
        <v>518</v>
      </c>
      <c r="C74" s="93"/>
      <c r="D74" s="94" t="s">
        <v>489</v>
      </c>
      <c r="E74" s="97">
        <v>1</v>
      </c>
      <c r="F74" s="97">
        <v>3.6</v>
      </c>
      <c r="G74" s="97">
        <v>3.6</v>
      </c>
      <c r="H74" s="98" t="s">
        <v>511</v>
      </c>
      <c r="I74" s="97">
        <f>E74*F74*G74</f>
        <v>12.96</v>
      </c>
      <c r="J74" s="100"/>
      <c r="K74" s="105"/>
      <c r="L74" s="101"/>
    </row>
    <row r="75" spans="1:12" ht="16.8" x14ac:dyDescent="0.25">
      <c r="A75" s="304"/>
      <c r="B75" s="278"/>
      <c r="C75" s="93"/>
      <c r="D75" s="94" t="s">
        <v>489</v>
      </c>
      <c r="E75" s="278" t="s">
        <v>498</v>
      </c>
      <c r="F75" s="278"/>
      <c r="G75" s="278"/>
      <c r="H75" s="278"/>
      <c r="I75" s="95">
        <f>SUM(I74)</f>
        <v>12.96</v>
      </c>
      <c r="J75" s="103">
        <v>1</v>
      </c>
      <c r="K75" s="104">
        <f>I75*J75</f>
        <v>12.96</v>
      </c>
      <c r="L75" s="101"/>
    </row>
    <row r="76" spans="1:12" ht="16.95" customHeight="1" x14ac:dyDescent="0.25">
      <c r="A76" s="290" t="s">
        <v>519</v>
      </c>
      <c r="B76" s="291"/>
      <c r="C76" s="291"/>
      <c r="D76" s="291"/>
      <c r="E76" s="291"/>
      <c r="F76" s="291"/>
      <c r="G76" s="291"/>
      <c r="H76" s="292"/>
      <c r="I76" s="76"/>
      <c r="J76" s="77"/>
      <c r="K76" s="77"/>
    </row>
    <row r="77" spans="1:12" ht="16.95" customHeight="1" x14ac:dyDescent="0.25">
      <c r="A77" s="270">
        <v>1</v>
      </c>
      <c r="B77" s="278" t="s">
        <v>520</v>
      </c>
      <c r="C77" s="94" t="s">
        <v>473</v>
      </c>
      <c r="D77" s="97">
        <v>1</v>
      </c>
      <c r="E77" s="97">
        <v>5.6</v>
      </c>
      <c r="F77" s="97">
        <v>3.5</v>
      </c>
      <c r="G77" s="97">
        <v>1.3</v>
      </c>
      <c r="H77" s="97">
        <f>D77*E77*F77*G77</f>
        <v>25.479999999999997</v>
      </c>
      <c r="I77" s="77"/>
      <c r="J77" s="77"/>
      <c r="K77" s="77"/>
    </row>
    <row r="78" spans="1:12" ht="16.95" customHeight="1" x14ac:dyDescent="0.3">
      <c r="A78" s="270"/>
      <c r="B78" s="278"/>
      <c r="C78" s="94" t="s">
        <v>475</v>
      </c>
      <c r="D78" s="97">
        <v>1</v>
      </c>
      <c r="E78" s="97">
        <v>1.4</v>
      </c>
      <c r="F78" s="97">
        <v>1.4</v>
      </c>
      <c r="G78" s="97">
        <v>1.3</v>
      </c>
      <c r="H78" s="97">
        <f>D78*E78*F78*G78</f>
        <v>2.5479999999999996</v>
      </c>
      <c r="I78" s="109"/>
      <c r="J78" s="77"/>
      <c r="K78" s="77"/>
    </row>
    <row r="79" spans="1:12" ht="16.95" customHeight="1" x14ac:dyDescent="0.3">
      <c r="A79" s="270"/>
      <c r="B79" s="278"/>
      <c r="C79" s="94" t="s">
        <v>473</v>
      </c>
      <c r="D79" s="97">
        <v>1</v>
      </c>
      <c r="E79" s="97">
        <v>5.6</v>
      </c>
      <c r="F79" s="97">
        <v>0.5</v>
      </c>
      <c r="G79" s="97">
        <v>0.4</v>
      </c>
      <c r="H79" s="97">
        <f>D79*E79*F79*G79</f>
        <v>1.1199999999999999</v>
      </c>
      <c r="I79" s="109"/>
      <c r="J79" s="77"/>
      <c r="K79" s="77"/>
    </row>
    <row r="80" spans="1:12" ht="16.95" customHeight="1" x14ac:dyDescent="0.3">
      <c r="A80" s="270"/>
      <c r="B80" s="278"/>
      <c r="C80" s="94" t="s">
        <v>475</v>
      </c>
      <c r="D80" s="97">
        <v>1</v>
      </c>
      <c r="E80" s="97">
        <v>3.5</v>
      </c>
      <c r="F80" s="97">
        <v>0.5</v>
      </c>
      <c r="G80" s="97">
        <v>0.4</v>
      </c>
      <c r="H80" s="97">
        <f>D80*E80*F80*G80</f>
        <v>0.70000000000000007</v>
      </c>
      <c r="I80" s="109"/>
      <c r="J80" s="77"/>
      <c r="K80" s="77"/>
    </row>
    <row r="81" spans="1:11" ht="16.95" customHeight="1" x14ac:dyDescent="0.25">
      <c r="A81" s="270"/>
      <c r="B81" s="278"/>
      <c r="C81" s="94" t="s">
        <v>473</v>
      </c>
      <c r="D81" s="278" t="s">
        <v>482</v>
      </c>
      <c r="E81" s="278"/>
      <c r="F81" s="278"/>
      <c r="G81" s="278"/>
      <c r="H81" s="95">
        <f>SUM(H77:H80)</f>
        <v>29.847999999999995</v>
      </c>
      <c r="I81" s="77"/>
      <c r="J81" s="77"/>
      <c r="K81" s="77"/>
    </row>
    <row r="82" spans="1:11" ht="16.95" customHeight="1" x14ac:dyDescent="0.25">
      <c r="A82" s="270">
        <v>2</v>
      </c>
      <c r="B82" s="278" t="s">
        <v>493</v>
      </c>
      <c r="C82" s="94" t="s">
        <v>473</v>
      </c>
      <c r="D82" s="97">
        <v>1</v>
      </c>
      <c r="E82" s="97">
        <v>6</v>
      </c>
      <c r="F82" s="97">
        <v>4</v>
      </c>
      <c r="G82" s="97">
        <v>0.1</v>
      </c>
      <c r="H82" s="97">
        <f>D82*E82*F82*G82</f>
        <v>2.4000000000000004</v>
      </c>
      <c r="I82" s="77"/>
      <c r="J82" s="77"/>
      <c r="K82" s="77"/>
    </row>
    <row r="83" spans="1:11" ht="16.95" customHeight="1" x14ac:dyDescent="0.3">
      <c r="A83" s="270"/>
      <c r="B83" s="278"/>
      <c r="C83" s="94" t="s">
        <v>473</v>
      </c>
      <c r="D83" s="97">
        <v>1</v>
      </c>
      <c r="E83" s="97">
        <v>5.4</v>
      </c>
      <c r="F83" s="97">
        <v>3.4</v>
      </c>
      <c r="G83" s="97">
        <v>0.05</v>
      </c>
      <c r="H83" s="97">
        <f>D83*E83*F83*G83</f>
        <v>0.91800000000000004</v>
      </c>
      <c r="I83" s="109"/>
      <c r="J83" s="77"/>
      <c r="K83" s="77"/>
    </row>
    <row r="84" spans="1:11" ht="16.95" customHeight="1" x14ac:dyDescent="0.3">
      <c r="A84" s="270"/>
      <c r="B84" s="278"/>
      <c r="C84" s="94" t="s">
        <v>473</v>
      </c>
      <c r="D84" s="278" t="s">
        <v>501</v>
      </c>
      <c r="E84" s="278"/>
      <c r="F84" s="278"/>
      <c r="G84" s="278"/>
      <c r="H84" s="95">
        <f>SUM(H82:H83)</f>
        <v>3.3180000000000005</v>
      </c>
      <c r="I84" s="109"/>
      <c r="J84" s="77"/>
      <c r="K84" s="77"/>
    </row>
    <row r="85" spans="1:11" ht="16.95" customHeight="1" x14ac:dyDescent="0.3">
      <c r="A85" s="270">
        <v>3</v>
      </c>
      <c r="B85" s="278" t="s">
        <v>502</v>
      </c>
      <c r="C85" s="94" t="s">
        <v>473</v>
      </c>
      <c r="D85" s="97">
        <v>2</v>
      </c>
      <c r="E85" s="97">
        <v>3.1</v>
      </c>
      <c r="F85" s="97">
        <v>5.4</v>
      </c>
      <c r="G85" s="97">
        <v>0.2</v>
      </c>
      <c r="H85" s="97">
        <f t="shared" ref="H85:H90" si="1">D85*E85*F85*G85</f>
        <v>6.6960000000000015</v>
      </c>
      <c r="I85" s="109"/>
      <c r="J85" s="77"/>
      <c r="K85" s="77"/>
    </row>
    <row r="86" spans="1:11" ht="16.95" customHeight="1" x14ac:dyDescent="0.25">
      <c r="A86" s="270"/>
      <c r="B86" s="278"/>
      <c r="C86" s="94" t="s">
        <v>473</v>
      </c>
      <c r="D86" s="97">
        <v>2</v>
      </c>
      <c r="E86" s="97">
        <v>3.1</v>
      </c>
      <c r="F86" s="97">
        <v>3</v>
      </c>
      <c r="G86" s="97">
        <v>0.2</v>
      </c>
      <c r="H86" s="97">
        <f t="shared" si="1"/>
        <v>3.7200000000000006</v>
      </c>
      <c r="I86" s="77"/>
      <c r="J86" s="77"/>
      <c r="K86" s="77"/>
    </row>
    <row r="87" spans="1:11" ht="16.95" customHeight="1" x14ac:dyDescent="0.25">
      <c r="A87" s="270"/>
      <c r="B87" s="278"/>
      <c r="C87" s="94" t="s">
        <v>473</v>
      </c>
      <c r="D87" s="97">
        <v>1</v>
      </c>
      <c r="E87" s="97">
        <v>5</v>
      </c>
      <c r="F87" s="97">
        <v>3</v>
      </c>
      <c r="G87" s="97">
        <v>0.2</v>
      </c>
      <c r="H87" s="97">
        <f t="shared" si="1"/>
        <v>3</v>
      </c>
      <c r="I87" s="77"/>
      <c r="J87" s="77"/>
      <c r="K87" s="77"/>
    </row>
    <row r="88" spans="1:11" ht="16.95" customHeight="1" x14ac:dyDescent="0.3">
      <c r="A88" s="270"/>
      <c r="B88" s="278"/>
      <c r="C88" s="94" t="s">
        <v>475</v>
      </c>
      <c r="D88" s="97">
        <v>1</v>
      </c>
      <c r="E88" s="97">
        <v>5</v>
      </c>
      <c r="F88" s="97">
        <v>3</v>
      </c>
      <c r="G88" s="97">
        <v>0.15</v>
      </c>
      <c r="H88" s="97">
        <f t="shared" si="1"/>
        <v>2.25</v>
      </c>
      <c r="I88" s="109"/>
      <c r="J88" s="77"/>
      <c r="K88" s="77"/>
    </row>
    <row r="89" spans="1:11" ht="16.95" customHeight="1" x14ac:dyDescent="0.25">
      <c r="A89" s="270"/>
      <c r="B89" s="278"/>
      <c r="C89" s="94" t="s">
        <v>473</v>
      </c>
      <c r="D89" s="97">
        <v>1</v>
      </c>
      <c r="E89" s="97">
        <v>4.5999999999999996</v>
      </c>
      <c r="F89" s="97">
        <v>0.15</v>
      </c>
      <c r="G89" s="97">
        <v>0.95</v>
      </c>
      <c r="H89" s="97">
        <f t="shared" si="1"/>
        <v>0.65549999999999997</v>
      </c>
      <c r="I89" s="77"/>
      <c r="J89" s="77"/>
      <c r="K89" s="77"/>
    </row>
    <row r="90" spans="1:11" ht="16.95" customHeight="1" x14ac:dyDescent="0.25">
      <c r="A90" s="270"/>
      <c r="B90" s="278"/>
      <c r="C90" s="94" t="s">
        <v>473</v>
      </c>
      <c r="D90" s="97">
        <v>1</v>
      </c>
      <c r="E90" s="97">
        <v>1.3</v>
      </c>
      <c r="F90" s="97">
        <v>1.3</v>
      </c>
      <c r="G90" s="97">
        <v>0.25</v>
      </c>
      <c r="H90" s="97">
        <f t="shared" si="1"/>
        <v>0.42250000000000004</v>
      </c>
      <c r="I90" s="77"/>
      <c r="J90" s="77"/>
      <c r="K90" s="77"/>
    </row>
    <row r="91" spans="1:11" ht="16.95" customHeight="1" x14ac:dyDescent="0.25">
      <c r="A91" s="270"/>
      <c r="B91" s="278"/>
      <c r="C91" s="94" t="s">
        <v>473</v>
      </c>
      <c r="D91" s="278" t="s">
        <v>509</v>
      </c>
      <c r="E91" s="278"/>
      <c r="F91" s="278"/>
      <c r="G91" s="278"/>
      <c r="H91" s="95">
        <f>SUM(H85:H90)</f>
        <v>16.744</v>
      </c>
      <c r="I91" s="77"/>
      <c r="J91" s="77"/>
      <c r="K91" s="77"/>
    </row>
    <row r="92" spans="1:11" ht="16.95" customHeight="1" x14ac:dyDescent="0.25">
      <c r="A92" s="270">
        <v>4</v>
      </c>
      <c r="B92" s="278" t="s">
        <v>488</v>
      </c>
      <c r="C92" s="94" t="s">
        <v>489</v>
      </c>
      <c r="D92" s="97">
        <v>2</v>
      </c>
      <c r="E92" s="97">
        <v>5</v>
      </c>
      <c r="F92" s="98">
        <v>3</v>
      </c>
      <c r="G92" s="98" t="s">
        <v>511</v>
      </c>
      <c r="H92" s="97">
        <f>D92*E92*F92</f>
        <v>30</v>
      </c>
      <c r="I92" s="77"/>
      <c r="J92" s="77"/>
      <c r="K92" s="77"/>
    </row>
    <row r="93" spans="1:11" ht="16.95" customHeight="1" x14ac:dyDescent="0.25">
      <c r="A93" s="270"/>
      <c r="B93" s="278"/>
      <c r="C93" s="94" t="s">
        <v>489</v>
      </c>
      <c r="D93" s="97">
        <v>1</v>
      </c>
      <c r="E93" s="97">
        <v>6</v>
      </c>
      <c r="F93" s="98">
        <v>3</v>
      </c>
      <c r="G93" s="97"/>
      <c r="H93" s="97">
        <f>D93*E93*F93</f>
        <v>18</v>
      </c>
      <c r="I93" s="77"/>
      <c r="J93" s="77"/>
      <c r="K93" s="77"/>
    </row>
    <row r="94" spans="1:11" ht="16.95" customHeight="1" x14ac:dyDescent="0.25">
      <c r="A94" s="270"/>
      <c r="B94" s="278"/>
      <c r="C94" s="94" t="s">
        <v>489</v>
      </c>
      <c r="D94" s="278" t="s">
        <v>490</v>
      </c>
      <c r="E94" s="278"/>
      <c r="F94" s="278"/>
      <c r="G94" s="278"/>
      <c r="H94" s="95">
        <f>SUM(H92:H93)</f>
        <v>48</v>
      </c>
      <c r="I94" s="77"/>
      <c r="J94" s="77"/>
      <c r="K94" s="77"/>
    </row>
    <row r="95" spans="1:11" ht="16.95" customHeight="1" x14ac:dyDescent="0.25">
      <c r="A95" s="270">
        <v>5</v>
      </c>
      <c r="B95" s="278" t="s">
        <v>491</v>
      </c>
      <c r="C95" s="94" t="s">
        <v>489</v>
      </c>
      <c r="D95" s="97">
        <v>2</v>
      </c>
      <c r="E95" s="97">
        <v>5.4</v>
      </c>
      <c r="F95" s="98" t="s">
        <v>511</v>
      </c>
      <c r="G95" s="98">
        <v>3.2</v>
      </c>
      <c r="H95" s="97">
        <f>D95*E95*G95</f>
        <v>34.56</v>
      </c>
      <c r="I95" s="77"/>
      <c r="J95" s="77"/>
      <c r="K95" s="77"/>
    </row>
    <row r="96" spans="1:11" ht="16.95" customHeight="1" x14ac:dyDescent="0.25">
      <c r="A96" s="270"/>
      <c r="B96" s="278"/>
      <c r="C96" s="94" t="s">
        <v>489</v>
      </c>
      <c r="D96" s="97">
        <v>2</v>
      </c>
      <c r="E96" s="97">
        <v>3.4</v>
      </c>
      <c r="F96" s="98"/>
      <c r="G96" s="98">
        <v>3.2</v>
      </c>
      <c r="H96" s="97">
        <f>D96*E96*G96</f>
        <v>21.76</v>
      </c>
      <c r="I96" s="77"/>
      <c r="J96" s="77"/>
      <c r="K96" s="77"/>
    </row>
    <row r="97" spans="1:11" ht="16.95" customHeight="1" x14ac:dyDescent="0.25">
      <c r="A97" s="270"/>
      <c r="B97" s="278"/>
      <c r="C97" s="94" t="s">
        <v>489</v>
      </c>
      <c r="D97" s="278" t="s">
        <v>492</v>
      </c>
      <c r="E97" s="278"/>
      <c r="F97" s="278"/>
      <c r="G97" s="278"/>
      <c r="H97" s="95">
        <f>SUM(H95:H96)</f>
        <v>56.320000000000007</v>
      </c>
      <c r="I97" s="77"/>
      <c r="J97" s="77"/>
      <c r="K97" s="77"/>
    </row>
    <row r="98" spans="1:11" ht="16.95" customHeight="1" x14ac:dyDescent="0.25">
      <c r="A98" s="92"/>
      <c r="B98" s="93"/>
      <c r="C98" s="94" t="s">
        <v>473</v>
      </c>
      <c r="D98" s="97">
        <v>1</v>
      </c>
      <c r="E98" s="97">
        <v>5.4</v>
      </c>
      <c r="F98" s="97">
        <v>2.8</v>
      </c>
      <c r="G98" s="97">
        <v>0.4</v>
      </c>
      <c r="H98" s="97">
        <f>D98*E98*F98*G98</f>
        <v>6.048</v>
      </c>
      <c r="I98" s="77"/>
      <c r="J98" s="77"/>
      <c r="K98" s="77"/>
    </row>
    <row r="99" spans="1:11" ht="16.95" customHeight="1" x14ac:dyDescent="0.25">
      <c r="A99" s="270">
        <v>6</v>
      </c>
      <c r="B99" s="278" t="s">
        <v>516</v>
      </c>
      <c r="C99" s="94" t="s">
        <v>473</v>
      </c>
      <c r="D99" s="97">
        <v>1</v>
      </c>
      <c r="E99" s="97">
        <v>17.399999999999999</v>
      </c>
      <c r="F99" s="97">
        <v>0.4</v>
      </c>
      <c r="G99" s="97">
        <v>1.7</v>
      </c>
      <c r="H99" s="97">
        <f>D99*E99*F99*G99</f>
        <v>11.831999999999999</v>
      </c>
      <c r="I99" s="77"/>
      <c r="J99" s="77"/>
      <c r="K99" s="77"/>
    </row>
    <row r="100" spans="1:11" ht="16.95" customHeight="1" x14ac:dyDescent="0.25">
      <c r="A100" s="270"/>
      <c r="B100" s="278"/>
      <c r="C100" s="94" t="s">
        <v>473</v>
      </c>
      <c r="D100" s="278" t="s">
        <v>517</v>
      </c>
      <c r="E100" s="278"/>
      <c r="F100" s="278"/>
      <c r="G100" s="278"/>
      <c r="H100" s="95">
        <f>SUM(H98:H99)</f>
        <v>17.88</v>
      </c>
      <c r="I100" s="77"/>
      <c r="J100" s="77"/>
      <c r="K100" s="77"/>
    </row>
    <row r="101" spans="1:11" ht="16.95" customHeight="1" x14ac:dyDescent="0.25">
      <c r="A101" s="270">
        <v>7</v>
      </c>
      <c r="B101" s="278" t="s">
        <v>518</v>
      </c>
      <c r="C101" s="94" t="s">
        <v>489</v>
      </c>
      <c r="D101" s="97">
        <v>1</v>
      </c>
      <c r="E101" s="97">
        <v>5.4</v>
      </c>
      <c r="F101" s="97">
        <v>3.4</v>
      </c>
      <c r="G101" s="98" t="s">
        <v>511</v>
      </c>
      <c r="H101" s="97">
        <f>D101*E101*F101</f>
        <v>18.36</v>
      </c>
      <c r="I101" s="77"/>
      <c r="J101" s="77"/>
      <c r="K101" s="77"/>
    </row>
    <row r="102" spans="1:11" ht="16.95" customHeight="1" x14ac:dyDescent="0.25">
      <c r="A102" s="270"/>
      <c r="B102" s="278"/>
      <c r="C102" s="94" t="s">
        <v>489</v>
      </c>
      <c r="D102" s="278" t="s">
        <v>498</v>
      </c>
      <c r="E102" s="278"/>
      <c r="F102" s="278"/>
      <c r="G102" s="278"/>
      <c r="H102" s="95">
        <f>SUM(H101)</f>
        <v>18.36</v>
      </c>
      <c r="I102" s="77"/>
      <c r="J102" s="77"/>
      <c r="K102" s="77"/>
    </row>
    <row r="103" spans="1:11" ht="16.95" customHeight="1" x14ac:dyDescent="0.25">
      <c r="A103" s="301" t="s">
        <v>521</v>
      </c>
      <c r="B103" s="302"/>
      <c r="C103" s="302"/>
      <c r="D103" s="302"/>
      <c r="E103" s="302"/>
      <c r="F103" s="302"/>
      <c r="G103" s="302"/>
      <c r="H103" s="303"/>
      <c r="I103" s="83"/>
      <c r="J103" s="83"/>
      <c r="K103" s="83"/>
    </row>
    <row r="104" spans="1:11" ht="16.95" customHeight="1" x14ac:dyDescent="0.25">
      <c r="A104" s="293">
        <v>1</v>
      </c>
      <c r="B104" s="294" t="s">
        <v>520</v>
      </c>
      <c r="C104" s="81" t="s">
        <v>473</v>
      </c>
      <c r="D104" s="82">
        <v>1</v>
      </c>
      <c r="E104" s="82">
        <v>7.5</v>
      </c>
      <c r="F104" s="82">
        <v>4.5</v>
      </c>
      <c r="G104" s="82">
        <v>1.7</v>
      </c>
      <c r="H104" s="82">
        <f>D104*E104*F104*G104</f>
        <v>57.375</v>
      </c>
      <c r="I104" s="83"/>
      <c r="J104" s="83"/>
      <c r="K104" s="83"/>
    </row>
    <row r="105" spans="1:11" ht="16.95" customHeight="1" x14ac:dyDescent="0.3">
      <c r="A105" s="293"/>
      <c r="B105" s="294"/>
      <c r="C105" s="81" t="s">
        <v>475</v>
      </c>
      <c r="D105" s="82">
        <v>1</v>
      </c>
      <c r="E105" s="82">
        <v>1.4</v>
      </c>
      <c r="F105" s="82">
        <v>1.4</v>
      </c>
      <c r="G105" s="82">
        <v>1.7</v>
      </c>
      <c r="H105" s="82">
        <f>D105*E105*F105*G105</f>
        <v>3.3319999999999994</v>
      </c>
      <c r="I105" s="85"/>
      <c r="J105" s="83"/>
      <c r="K105" s="83"/>
    </row>
    <row r="106" spans="1:11" ht="16.95" customHeight="1" x14ac:dyDescent="0.3">
      <c r="A106" s="293"/>
      <c r="B106" s="294"/>
      <c r="C106" s="81" t="s">
        <v>473</v>
      </c>
      <c r="D106" s="82">
        <v>2</v>
      </c>
      <c r="E106" s="82">
        <v>6.6</v>
      </c>
      <c r="F106" s="82">
        <v>0.5</v>
      </c>
      <c r="G106" s="82">
        <v>0.4</v>
      </c>
      <c r="H106" s="82">
        <f>D106*E106*F106*G106</f>
        <v>2.64</v>
      </c>
      <c r="I106" s="85"/>
      <c r="J106" s="83"/>
      <c r="K106" s="83"/>
    </row>
    <row r="107" spans="1:11" ht="16.95" customHeight="1" x14ac:dyDescent="0.3">
      <c r="A107" s="293"/>
      <c r="B107" s="294"/>
      <c r="C107" s="81" t="s">
        <v>475</v>
      </c>
      <c r="D107" s="82">
        <v>2</v>
      </c>
      <c r="E107" s="82">
        <v>3</v>
      </c>
      <c r="F107" s="82">
        <v>0.5</v>
      </c>
      <c r="G107" s="82">
        <v>0.4</v>
      </c>
      <c r="H107" s="82">
        <f>D107*E107*F107*G107</f>
        <v>1.2000000000000002</v>
      </c>
      <c r="I107" s="85"/>
      <c r="J107" s="83"/>
      <c r="K107" s="83"/>
    </row>
    <row r="108" spans="1:11" ht="16.95" customHeight="1" x14ac:dyDescent="0.25">
      <c r="A108" s="293"/>
      <c r="B108" s="294"/>
      <c r="C108" s="81" t="s">
        <v>473</v>
      </c>
      <c r="D108" s="294" t="s">
        <v>482</v>
      </c>
      <c r="E108" s="294"/>
      <c r="F108" s="294"/>
      <c r="G108" s="294"/>
      <c r="H108" s="81">
        <f>SUM(H104:H107)</f>
        <v>64.546999999999997</v>
      </c>
      <c r="I108" s="83"/>
      <c r="J108" s="83"/>
      <c r="K108" s="83"/>
    </row>
    <row r="109" spans="1:11" ht="16.95" customHeight="1" x14ac:dyDescent="0.25">
      <c r="A109" s="293">
        <v>2</v>
      </c>
      <c r="B109" s="294" t="s">
        <v>493</v>
      </c>
      <c r="C109" s="81" t="s">
        <v>473</v>
      </c>
      <c r="D109" s="82">
        <v>1</v>
      </c>
      <c r="E109" s="82">
        <v>7</v>
      </c>
      <c r="F109" s="82">
        <v>4</v>
      </c>
      <c r="G109" s="82">
        <v>0.1</v>
      </c>
      <c r="H109" s="82">
        <f>D109*E109*F109*G109</f>
        <v>2.8000000000000003</v>
      </c>
      <c r="I109" s="83"/>
      <c r="J109" s="83"/>
      <c r="K109" s="83"/>
    </row>
    <row r="110" spans="1:11" ht="16.95" customHeight="1" x14ac:dyDescent="0.3">
      <c r="A110" s="293"/>
      <c r="B110" s="294"/>
      <c r="C110" s="81" t="s">
        <v>473</v>
      </c>
      <c r="D110" s="82">
        <v>1</v>
      </c>
      <c r="E110" s="82">
        <v>6.5</v>
      </c>
      <c r="F110" s="82">
        <v>3.8</v>
      </c>
      <c r="G110" s="82">
        <v>0.05</v>
      </c>
      <c r="H110" s="82">
        <f>D110*E110*F110*G110</f>
        <v>1.2350000000000001</v>
      </c>
      <c r="I110" s="85"/>
      <c r="J110" s="83"/>
      <c r="K110" s="83"/>
    </row>
    <row r="111" spans="1:11" ht="16.95" customHeight="1" x14ac:dyDescent="0.3">
      <c r="A111" s="293"/>
      <c r="B111" s="294"/>
      <c r="C111" s="81" t="s">
        <v>473</v>
      </c>
      <c r="D111" s="294" t="s">
        <v>501</v>
      </c>
      <c r="E111" s="294"/>
      <c r="F111" s="294"/>
      <c r="G111" s="294"/>
      <c r="H111" s="81">
        <f>SUM(H109:H110)</f>
        <v>4.0350000000000001</v>
      </c>
      <c r="I111" s="85"/>
      <c r="J111" s="83"/>
      <c r="K111" s="83"/>
    </row>
    <row r="112" spans="1:11" ht="16.95" customHeight="1" x14ac:dyDescent="0.3">
      <c r="A112" s="293">
        <v>3</v>
      </c>
      <c r="B112" s="294" t="s">
        <v>502</v>
      </c>
      <c r="C112" s="81" t="s">
        <v>473</v>
      </c>
      <c r="D112" s="82">
        <v>2</v>
      </c>
      <c r="E112" s="82">
        <v>6</v>
      </c>
      <c r="F112" s="82">
        <v>3.6</v>
      </c>
      <c r="G112" s="82">
        <v>0.25</v>
      </c>
      <c r="H112" s="82">
        <f>D112*E112*F112*G112</f>
        <v>10.8</v>
      </c>
      <c r="I112" s="85"/>
      <c r="J112" s="83"/>
      <c r="K112" s="83" t="s">
        <v>522</v>
      </c>
    </row>
    <row r="113" spans="1:11" ht="16.95" customHeight="1" x14ac:dyDescent="0.25">
      <c r="A113" s="293"/>
      <c r="B113" s="294"/>
      <c r="C113" s="81" t="s">
        <v>473</v>
      </c>
      <c r="D113" s="82">
        <v>2</v>
      </c>
      <c r="E113" s="82">
        <v>3.5</v>
      </c>
      <c r="F113" s="82">
        <v>3.6</v>
      </c>
      <c r="G113" s="82">
        <v>0.25</v>
      </c>
      <c r="H113" s="82">
        <f>D113*E113*F113*G113</f>
        <v>6.3</v>
      </c>
      <c r="I113" s="83"/>
      <c r="J113" s="83"/>
      <c r="K113" s="83" t="s">
        <v>523</v>
      </c>
    </row>
    <row r="114" spans="1:11" ht="16.95" customHeight="1" x14ac:dyDescent="0.25">
      <c r="A114" s="293"/>
      <c r="B114" s="294"/>
      <c r="C114" s="81" t="s">
        <v>473</v>
      </c>
      <c r="D114" s="82">
        <v>1</v>
      </c>
      <c r="E114" s="82">
        <v>6</v>
      </c>
      <c r="F114" s="82">
        <v>3</v>
      </c>
      <c r="G114" s="82">
        <v>0.25</v>
      </c>
      <c r="H114" s="82">
        <f t="shared" ref="H114:H119" si="2">D114*E114*F114*G114</f>
        <v>4.5</v>
      </c>
      <c r="I114" s="83"/>
      <c r="J114" s="83"/>
      <c r="K114" s="83" t="s">
        <v>505</v>
      </c>
    </row>
    <row r="115" spans="1:11" ht="16.95" customHeight="1" x14ac:dyDescent="0.3">
      <c r="A115" s="293"/>
      <c r="B115" s="294"/>
      <c r="C115" s="81" t="s">
        <v>475</v>
      </c>
      <c r="D115" s="82">
        <v>1</v>
      </c>
      <c r="E115" s="82">
        <v>6.5</v>
      </c>
      <c r="F115" s="82">
        <v>3.5</v>
      </c>
      <c r="G115" s="82">
        <v>0.15</v>
      </c>
      <c r="H115" s="82">
        <f t="shared" si="2"/>
        <v>3.4125000000000001</v>
      </c>
      <c r="I115" s="85"/>
      <c r="J115" s="83"/>
      <c r="K115" s="83" t="s">
        <v>506</v>
      </c>
    </row>
    <row r="116" spans="1:11" ht="16.95" customHeight="1" x14ac:dyDescent="0.25">
      <c r="A116" s="293"/>
      <c r="B116" s="294"/>
      <c r="C116" s="81" t="s">
        <v>473</v>
      </c>
      <c r="D116" s="82">
        <v>1</v>
      </c>
      <c r="E116" s="82">
        <v>4.5999999999999996</v>
      </c>
      <c r="F116" s="82">
        <v>0.15</v>
      </c>
      <c r="G116" s="82">
        <v>0.95</v>
      </c>
      <c r="H116" s="82">
        <f t="shared" si="2"/>
        <v>0.65549999999999997</v>
      </c>
      <c r="I116" s="83"/>
      <c r="J116" s="83"/>
      <c r="K116" s="83" t="s">
        <v>524</v>
      </c>
    </row>
    <row r="117" spans="1:11" ht="16.95" customHeight="1" x14ac:dyDescent="0.25">
      <c r="A117" s="293"/>
      <c r="B117" s="294"/>
      <c r="C117" s="81" t="s">
        <v>473</v>
      </c>
      <c r="D117" s="82">
        <v>1</v>
      </c>
      <c r="E117" s="82">
        <v>1.2</v>
      </c>
      <c r="F117" s="82">
        <v>1.2</v>
      </c>
      <c r="G117" s="82">
        <v>0.1</v>
      </c>
      <c r="H117" s="82">
        <f t="shared" si="2"/>
        <v>0.14399999999999999</v>
      </c>
      <c r="I117" s="83"/>
      <c r="J117" s="83"/>
      <c r="K117" s="83" t="s">
        <v>525</v>
      </c>
    </row>
    <row r="118" spans="1:11" ht="16.95" customHeight="1" x14ac:dyDescent="0.25">
      <c r="A118" s="293"/>
      <c r="B118" s="294"/>
      <c r="C118" s="81" t="s">
        <v>473</v>
      </c>
      <c r="D118" s="82">
        <v>1</v>
      </c>
      <c r="E118" s="82">
        <v>1.3</v>
      </c>
      <c r="F118" s="82">
        <v>1.3</v>
      </c>
      <c r="G118" s="82">
        <v>0.15</v>
      </c>
      <c r="H118" s="82">
        <f>D118*E118*F118*G118</f>
        <v>0.2535</v>
      </c>
      <c r="I118" s="83"/>
      <c r="J118" s="83"/>
      <c r="K118" s="83" t="s">
        <v>526</v>
      </c>
    </row>
    <row r="119" spans="1:11" ht="16.95" customHeight="1" x14ac:dyDescent="0.25">
      <c r="A119" s="293"/>
      <c r="B119" s="294"/>
      <c r="C119" s="81" t="s">
        <v>473</v>
      </c>
      <c r="D119" s="82">
        <v>1</v>
      </c>
      <c r="E119" s="82">
        <f>(E114+F114)*2</f>
        <v>18</v>
      </c>
      <c r="F119" s="82">
        <v>0.15</v>
      </c>
      <c r="G119" s="82">
        <v>7.4999999999999997E-2</v>
      </c>
      <c r="H119" s="82">
        <f t="shared" si="2"/>
        <v>0.20249999999999999</v>
      </c>
      <c r="I119" s="83"/>
      <c r="J119" s="83"/>
      <c r="K119" s="83" t="s">
        <v>527</v>
      </c>
    </row>
    <row r="120" spans="1:11" ht="16.95" customHeight="1" x14ac:dyDescent="0.25">
      <c r="A120" s="293"/>
      <c r="B120" s="294"/>
      <c r="C120" s="81" t="s">
        <v>473</v>
      </c>
      <c r="D120" s="294" t="s">
        <v>509</v>
      </c>
      <c r="E120" s="294"/>
      <c r="F120" s="294"/>
      <c r="G120" s="294"/>
      <c r="H120" s="81">
        <f>SUM(H112:H119)</f>
        <v>26.268000000000001</v>
      </c>
      <c r="I120" s="83"/>
      <c r="J120" s="83"/>
      <c r="K120" s="83"/>
    </row>
    <row r="121" spans="1:11" ht="16.95" customHeight="1" x14ac:dyDescent="0.25">
      <c r="A121" s="293">
        <v>4</v>
      </c>
      <c r="B121" s="294" t="s">
        <v>488</v>
      </c>
      <c r="C121" s="81" t="s">
        <v>489</v>
      </c>
      <c r="D121" s="82">
        <v>2</v>
      </c>
      <c r="E121" s="82">
        <v>6</v>
      </c>
      <c r="F121" s="110">
        <v>3</v>
      </c>
      <c r="G121" s="110" t="s">
        <v>511</v>
      </c>
      <c r="H121" s="82">
        <f>D121*E121*F121</f>
        <v>36</v>
      </c>
      <c r="I121" s="83"/>
      <c r="J121" s="83"/>
      <c r="K121" s="83"/>
    </row>
    <row r="122" spans="1:11" ht="16.95" customHeight="1" x14ac:dyDescent="0.25">
      <c r="A122" s="293"/>
      <c r="B122" s="294"/>
      <c r="C122" s="81"/>
      <c r="D122" s="82">
        <v>2</v>
      </c>
      <c r="E122" s="82">
        <v>3</v>
      </c>
      <c r="F122" s="110">
        <v>3</v>
      </c>
      <c r="G122" s="110" t="s">
        <v>511</v>
      </c>
      <c r="H122" s="82">
        <f>D122*E122*F122</f>
        <v>18</v>
      </c>
      <c r="I122" s="83"/>
      <c r="J122" s="83"/>
      <c r="K122" s="83"/>
    </row>
    <row r="123" spans="1:11" ht="16.95" customHeight="1" x14ac:dyDescent="0.25">
      <c r="A123" s="293"/>
      <c r="B123" s="294"/>
      <c r="C123" s="81" t="s">
        <v>489</v>
      </c>
      <c r="D123" s="82">
        <v>2</v>
      </c>
      <c r="E123" s="82">
        <v>6</v>
      </c>
      <c r="F123" s="110">
        <v>3</v>
      </c>
      <c r="G123" s="82"/>
      <c r="H123" s="82">
        <f>D123*E123*F123</f>
        <v>36</v>
      </c>
      <c r="I123" s="83"/>
      <c r="J123" s="83"/>
      <c r="K123" s="83" t="s">
        <v>528</v>
      </c>
    </row>
    <row r="124" spans="1:11" ht="16.95" customHeight="1" x14ac:dyDescent="0.25">
      <c r="A124" s="293"/>
      <c r="B124" s="294"/>
      <c r="C124" s="81" t="s">
        <v>489</v>
      </c>
      <c r="D124" s="294" t="s">
        <v>490</v>
      </c>
      <c r="E124" s="294"/>
      <c r="F124" s="294"/>
      <c r="G124" s="294"/>
      <c r="H124" s="81">
        <f>SUM(H121:H123)</f>
        <v>90</v>
      </c>
      <c r="I124" s="83"/>
      <c r="J124" s="83"/>
      <c r="K124" s="83"/>
    </row>
    <row r="125" spans="1:11" ht="16.95" customHeight="1" x14ac:dyDescent="0.25">
      <c r="A125" s="79"/>
      <c r="B125" s="298" t="s">
        <v>491</v>
      </c>
      <c r="C125" s="81" t="s">
        <v>489</v>
      </c>
      <c r="D125" s="82">
        <v>2</v>
      </c>
      <c r="E125" s="82">
        <v>6.5</v>
      </c>
      <c r="F125" s="110" t="s">
        <v>511</v>
      </c>
      <c r="G125" s="110">
        <v>4</v>
      </c>
      <c r="H125" s="82">
        <f>D125*E125*G125</f>
        <v>52</v>
      </c>
      <c r="I125" s="83"/>
      <c r="J125" s="83"/>
      <c r="K125" s="83"/>
    </row>
    <row r="126" spans="1:11" ht="16.95" customHeight="1" x14ac:dyDescent="0.25">
      <c r="A126" s="293">
        <v>5</v>
      </c>
      <c r="B126" s="299"/>
      <c r="C126" s="81" t="s">
        <v>489</v>
      </c>
      <c r="D126" s="82">
        <v>2</v>
      </c>
      <c r="E126" s="82">
        <v>3.5</v>
      </c>
      <c r="F126" s="110" t="s">
        <v>511</v>
      </c>
      <c r="G126" s="110">
        <v>4</v>
      </c>
      <c r="H126" s="82">
        <f>D126*E126*G126</f>
        <v>28</v>
      </c>
      <c r="I126" s="83"/>
      <c r="J126" s="83"/>
      <c r="K126" s="83"/>
    </row>
    <row r="127" spans="1:11" ht="16.95" customHeight="1" x14ac:dyDescent="0.25">
      <c r="A127" s="293"/>
      <c r="B127" s="299"/>
      <c r="C127" s="81" t="s">
        <v>489</v>
      </c>
      <c r="D127" s="82">
        <v>2</v>
      </c>
      <c r="E127" s="82">
        <v>4</v>
      </c>
      <c r="F127" s="82"/>
      <c r="G127" s="82">
        <v>1</v>
      </c>
      <c r="H127" s="82">
        <f>D127*E127*G127</f>
        <v>8</v>
      </c>
      <c r="I127" s="83"/>
      <c r="J127" s="83"/>
      <c r="K127" s="83"/>
    </row>
    <row r="128" spans="1:11" ht="16.95" customHeight="1" x14ac:dyDescent="0.25">
      <c r="A128" s="293"/>
      <c r="B128" s="300"/>
      <c r="C128" s="81" t="s">
        <v>489</v>
      </c>
      <c r="D128" s="294" t="s">
        <v>492</v>
      </c>
      <c r="E128" s="294"/>
      <c r="F128" s="294"/>
      <c r="G128" s="294"/>
      <c r="H128" s="81">
        <f>SUM(H125:H127)</f>
        <v>88</v>
      </c>
      <c r="I128" s="83"/>
      <c r="J128" s="83"/>
      <c r="K128" s="83"/>
    </row>
    <row r="129" spans="1:11" ht="16.95" customHeight="1" x14ac:dyDescent="0.25">
      <c r="A129" s="270">
        <v>6</v>
      </c>
      <c r="B129" s="278" t="s">
        <v>516</v>
      </c>
      <c r="C129" s="94" t="s">
        <v>473</v>
      </c>
      <c r="D129" s="97">
        <v>2</v>
      </c>
      <c r="E129" s="97">
        <f>2*(E104+F104)</f>
        <v>24</v>
      </c>
      <c r="F129" s="97">
        <v>0.4</v>
      </c>
      <c r="G129" s="97">
        <v>1.7</v>
      </c>
      <c r="H129" s="97">
        <f>D129*E129*F129*G129</f>
        <v>32.64</v>
      </c>
      <c r="I129" s="77"/>
      <c r="J129" s="77"/>
      <c r="K129" s="77"/>
    </row>
    <row r="130" spans="1:11" ht="16.95" customHeight="1" x14ac:dyDescent="0.25">
      <c r="A130" s="270"/>
      <c r="B130" s="278"/>
      <c r="C130" s="94" t="s">
        <v>473</v>
      </c>
      <c r="D130" s="278" t="s">
        <v>517</v>
      </c>
      <c r="E130" s="278"/>
      <c r="F130" s="278"/>
      <c r="G130" s="278"/>
      <c r="H130" s="95">
        <f>SUM(H129)</f>
        <v>32.64</v>
      </c>
      <c r="I130" s="77"/>
      <c r="J130" s="77"/>
      <c r="K130" s="77"/>
    </row>
    <row r="131" spans="1:11" ht="16.95" customHeight="1" x14ac:dyDescent="0.25">
      <c r="A131" s="293">
        <v>7</v>
      </c>
      <c r="B131" s="294" t="s">
        <v>518</v>
      </c>
      <c r="C131" s="81" t="s">
        <v>489</v>
      </c>
      <c r="D131" s="82">
        <v>1</v>
      </c>
      <c r="E131" s="82">
        <v>6.9</v>
      </c>
      <c r="F131" s="82">
        <v>3.9</v>
      </c>
      <c r="G131" s="110" t="s">
        <v>511</v>
      </c>
      <c r="H131" s="82">
        <f>D131*E131*F131</f>
        <v>26.91</v>
      </c>
      <c r="I131" s="83"/>
      <c r="J131" s="83"/>
      <c r="K131" s="83"/>
    </row>
    <row r="132" spans="1:11" ht="16.95" customHeight="1" x14ac:dyDescent="0.25">
      <c r="A132" s="293"/>
      <c r="B132" s="294"/>
      <c r="C132" s="81" t="s">
        <v>489</v>
      </c>
      <c r="D132" s="294" t="s">
        <v>498</v>
      </c>
      <c r="E132" s="294"/>
      <c r="F132" s="294"/>
      <c r="G132" s="294"/>
      <c r="H132" s="81">
        <f>SUM(H131)</f>
        <v>26.91</v>
      </c>
      <c r="I132" s="83"/>
      <c r="J132" s="83"/>
      <c r="K132" s="83"/>
    </row>
    <row r="133" spans="1:11" s="130" customFormat="1" ht="16.95" customHeight="1" x14ac:dyDescent="0.25">
      <c r="A133" s="295" t="s">
        <v>841</v>
      </c>
      <c r="B133" s="296"/>
      <c r="C133" s="296"/>
      <c r="D133" s="296"/>
      <c r="E133" s="296"/>
      <c r="F133" s="296"/>
      <c r="G133" s="296"/>
      <c r="H133" s="297"/>
      <c r="I133" s="140"/>
      <c r="J133" s="140"/>
      <c r="K133" s="140"/>
    </row>
    <row r="134" spans="1:11" s="130" customFormat="1" ht="16.95" customHeight="1" x14ac:dyDescent="0.25">
      <c r="A134" s="266">
        <v>1</v>
      </c>
      <c r="B134" s="131" t="s">
        <v>520</v>
      </c>
      <c r="C134" s="121" t="s">
        <v>473</v>
      </c>
      <c r="D134" s="89">
        <v>2</v>
      </c>
      <c r="E134" s="89">
        <v>5.3</v>
      </c>
      <c r="F134" s="89">
        <v>0.4</v>
      </c>
      <c r="G134" s="89">
        <v>1</v>
      </c>
      <c r="H134" s="89">
        <f>D134*E134*F134*G134</f>
        <v>4.24</v>
      </c>
      <c r="I134" s="140"/>
      <c r="J134" s="140"/>
      <c r="K134" s="140"/>
    </row>
    <row r="135" spans="1:11" s="130" customFormat="1" ht="16.95" customHeight="1" x14ac:dyDescent="0.3">
      <c r="A135" s="266"/>
      <c r="B135" s="131"/>
      <c r="C135" s="121" t="s">
        <v>475</v>
      </c>
      <c r="D135" s="89">
        <v>2</v>
      </c>
      <c r="E135" s="89">
        <v>3.5</v>
      </c>
      <c r="F135" s="89">
        <v>0.4</v>
      </c>
      <c r="G135" s="89">
        <v>1</v>
      </c>
      <c r="H135" s="89">
        <f>D135*E135*F135*G135</f>
        <v>2.8000000000000003</v>
      </c>
      <c r="I135" s="141"/>
      <c r="J135" s="140"/>
      <c r="K135" s="140"/>
    </row>
    <row r="136" spans="1:11" s="130" customFormat="1" ht="16.95" customHeight="1" x14ac:dyDescent="0.3">
      <c r="A136" s="266"/>
      <c r="B136" s="131"/>
      <c r="C136" s="121" t="s">
        <v>473</v>
      </c>
      <c r="D136" s="89"/>
      <c r="E136" s="89"/>
      <c r="F136" s="89"/>
      <c r="G136" s="89"/>
      <c r="H136" s="89">
        <f>D136*E136*F136*G136</f>
        <v>0</v>
      </c>
      <c r="I136" s="141"/>
      <c r="J136" s="140"/>
      <c r="K136" s="140"/>
    </row>
    <row r="137" spans="1:11" s="130" customFormat="1" ht="16.95" customHeight="1" x14ac:dyDescent="0.3">
      <c r="A137" s="266"/>
      <c r="B137" s="131"/>
      <c r="C137" s="121" t="s">
        <v>475</v>
      </c>
      <c r="D137" s="89"/>
      <c r="E137" s="89"/>
      <c r="F137" s="89"/>
      <c r="G137" s="89"/>
      <c r="H137" s="89">
        <f>D137*E137*F137*G137</f>
        <v>0</v>
      </c>
      <c r="I137" s="141"/>
      <c r="J137" s="140"/>
      <c r="K137" s="140"/>
    </row>
    <row r="138" spans="1:11" s="130" customFormat="1" ht="16.95" customHeight="1" x14ac:dyDescent="0.25">
      <c r="A138" s="266"/>
      <c r="B138" s="131"/>
      <c r="C138" s="121" t="s">
        <v>473</v>
      </c>
      <c r="D138" s="267" t="s">
        <v>482</v>
      </c>
      <c r="E138" s="267"/>
      <c r="F138" s="267"/>
      <c r="G138" s="267"/>
      <c r="H138" s="121">
        <f>SUM(H134:H137)</f>
        <v>7.0400000000000009</v>
      </c>
      <c r="I138" s="140"/>
      <c r="J138" s="140"/>
      <c r="K138" s="140"/>
    </row>
    <row r="139" spans="1:11" s="130" customFormat="1" ht="16.95" customHeight="1" x14ac:dyDescent="0.25">
      <c r="A139" s="266">
        <v>1</v>
      </c>
      <c r="B139" s="131" t="s">
        <v>842</v>
      </c>
      <c r="C139" s="121" t="s">
        <v>473</v>
      </c>
      <c r="D139" s="89">
        <v>2</v>
      </c>
      <c r="E139" s="89">
        <v>4</v>
      </c>
      <c r="F139" s="89">
        <v>0.8</v>
      </c>
      <c r="G139" s="89">
        <v>1</v>
      </c>
      <c r="H139" s="89">
        <f>D139*E139*F139*G139</f>
        <v>6.4</v>
      </c>
      <c r="I139" s="140"/>
      <c r="J139" s="140"/>
      <c r="K139" s="140"/>
    </row>
    <row r="140" spans="1:11" s="130" customFormat="1" ht="16.95" customHeight="1" x14ac:dyDescent="0.3">
      <c r="A140" s="266"/>
      <c r="B140" s="131"/>
      <c r="C140" s="121" t="s">
        <v>475</v>
      </c>
      <c r="D140" s="89">
        <v>2</v>
      </c>
      <c r="E140" s="89">
        <v>4.5</v>
      </c>
      <c r="F140" s="89">
        <v>0.8</v>
      </c>
      <c r="G140" s="89">
        <v>1</v>
      </c>
      <c r="H140" s="89">
        <f>D140*E140*F140*G140</f>
        <v>7.2</v>
      </c>
      <c r="I140" s="141"/>
      <c r="J140" s="140"/>
      <c r="K140" s="140"/>
    </row>
    <row r="141" spans="1:11" s="130" customFormat="1" ht="16.95" customHeight="1" x14ac:dyDescent="0.3">
      <c r="A141" s="266"/>
      <c r="B141" s="131"/>
      <c r="C141" s="121" t="s">
        <v>473</v>
      </c>
      <c r="D141" s="89"/>
      <c r="E141" s="89"/>
      <c r="F141" s="89"/>
      <c r="G141" s="89"/>
      <c r="H141" s="89">
        <f>D141*E141*F141*G141</f>
        <v>0</v>
      </c>
      <c r="I141" s="141"/>
      <c r="J141" s="140"/>
      <c r="K141" s="140"/>
    </row>
    <row r="142" spans="1:11" s="130" customFormat="1" ht="16.95" customHeight="1" x14ac:dyDescent="0.3">
      <c r="A142" s="266"/>
      <c r="B142" s="131"/>
      <c r="C142" s="121" t="s">
        <v>475</v>
      </c>
      <c r="D142" s="89"/>
      <c r="E142" s="89"/>
      <c r="F142" s="89"/>
      <c r="G142" s="89"/>
      <c r="H142" s="89">
        <f>D142*E142*F142*G142</f>
        <v>0</v>
      </c>
      <c r="I142" s="141"/>
      <c r="J142" s="140"/>
      <c r="K142" s="140"/>
    </row>
    <row r="143" spans="1:11" s="130" customFormat="1" ht="16.95" customHeight="1" x14ac:dyDescent="0.25">
      <c r="A143" s="266"/>
      <c r="B143" s="131"/>
      <c r="C143" s="121" t="s">
        <v>473</v>
      </c>
      <c r="D143" s="267" t="s">
        <v>843</v>
      </c>
      <c r="E143" s="267"/>
      <c r="F143" s="267"/>
      <c r="G143" s="267"/>
      <c r="H143" s="121">
        <f>SUM(H139:H142)</f>
        <v>13.600000000000001</v>
      </c>
      <c r="I143" s="140"/>
      <c r="J143" s="140"/>
      <c r="K143" s="140"/>
    </row>
    <row r="144" spans="1:11" s="130" customFormat="1" ht="16.95" customHeight="1" x14ac:dyDescent="0.25">
      <c r="A144" s="266">
        <v>2</v>
      </c>
      <c r="B144" s="267" t="s">
        <v>493</v>
      </c>
      <c r="C144" s="121" t="s">
        <v>473</v>
      </c>
      <c r="D144" s="89">
        <v>1</v>
      </c>
      <c r="E144" s="89">
        <v>4.5</v>
      </c>
      <c r="F144" s="89">
        <v>4</v>
      </c>
      <c r="G144" s="89">
        <v>0.05</v>
      </c>
      <c r="H144" s="89">
        <f>D144*E144*F144*G144</f>
        <v>0.9</v>
      </c>
      <c r="I144" s="140"/>
      <c r="J144" s="140"/>
      <c r="K144" s="140"/>
    </row>
    <row r="145" spans="1:11" s="130" customFormat="1" ht="16.95" customHeight="1" x14ac:dyDescent="0.3">
      <c r="A145" s="266"/>
      <c r="B145" s="267"/>
      <c r="C145" s="121" t="s">
        <v>473</v>
      </c>
      <c r="D145" s="89">
        <v>1</v>
      </c>
      <c r="E145" s="89">
        <v>5.0999999999999996</v>
      </c>
      <c r="F145" s="89">
        <v>4.5999999999999996</v>
      </c>
      <c r="G145" s="89">
        <v>0.05</v>
      </c>
      <c r="H145" s="89">
        <f>D145*E145*F145*G145</f>
        <v>1.1729999999999998</v>
      </c>
      <c r="I145" s="141"/>
      <c r="J145" s="140"/>
      <c r="K145" s="140"/>
    </row>
    <row r="146" spans="1:11" s="130" customFormat="1" ht="16.95" customHeight="1" x14ac:dyDescent="0.3">
      <c r="A146" s="266"/>
      <c r="B146" s="267"/>
      <c r="C146" s="121" t="s">
        <v>473</v>
      </c>
      <c r="D146" s="267" t="s">
        <v>501</v>
      </c>
      <c r="E146" s="267"/>
      <c r="F146" s="267"/>
      <c r="G146" s="267"/>
      <c r="H146" s="121">
        <f>SUM(H144:H145)</f>
        <v>2.073</v>
      </c>
      <c r="I146" s="141"/>
      <c r="J146" s="140"/>
      <c r="K146" s="140"/>
    </row>
    <row r="147" spans="1:11" s="130" customFormat="1" ht="16.95" customHeight="1" x14ac:dyDescent="0.3">
      <c r="A147" s="266">
        <v>3</v>
      </c>
      <c r="B147" s="267" t="s">
        <v>502</v>
      </c>
      <c r="C147" s="121" t="s">
        <v>473</v>
      </c>
      <c r="D147" s="89">
        <v>1</v>
      </c>
      <c r="E147" s="89">
        <v>5.2</v>
      </c>
      <c r="F147" s="89">
        <v>5.0999999999999996</v>
      </c>
      <c r="G147" s="89">
        <v>0.12</v>
      </c>
      <c r="H147" s="89">
        <f>D147*E147*F147*G147</f>
        <v>3.1823999999999999</v>
      </c>
      <c r="I147" s="141"/>
      <c r="J147" s="140"/>
      <c r="K147" s="140" t="s">
        <v>522</v>
      </c>
    </row>
    <row r="148" spans="1:11" s="130" customFormat="1" ht="16.95" customHeight="1" x14ac:dyDescent="0.25">
      <c r="A148" s="266"/>
      <c r="B148" s="267"/>
      <c r="C148" s="121" t="s">
        <v>473</v>
      </c>
      <c r="D148" s="89"/>
      <c r="E148" s="89"/>
      <c r="F148" s="89"/>
      <c r="G148" s="89"/>
      <c r="H148" s="89">
        <f>D148*E148*F148*G148</f>
        <v>0</v>
      </c>
      <c r="I148" s="140"/>
      <c r="J148" s="140"/>
      <c r="K148" s="140" t="s">
        <v>523</v>
      </c>
    </row>
    <row r="149" spans="1:11" s="130" customFormat="1" ht="16.95" customHeight="1" x14ac:dyDescent="0.25">
      <c r="A149" s="266"/>
      <c r="B149" s="267"/>
      <c r="C149" s="121" t="s">
        <v>473</v>
      </c>
      <c r="D149" s="89">
        <v>1</v>
      </c>
      <c r="E149" s="89">
        <v>4.7</v>
      </c>
      <c r="F149" s="89">
        <v>4.2</v>
      </c>
      <c r="G149" s="89">
        <v>0.2</v>
      </c>
      <c r="H149" s="89">
        <f>D149*E149*F149*G149</f>
        <v>3.9480000000000004</v>
      </c>
      <c r="I149" s="140"/>
      <c r="J149" s="140"/>
      <c r="K149" s="140" t="s">
        <v>505</v>
      </c>
    </row>
    <row r="150" spans="1:11" s="130" customFormat="1" ht="16.95" customHeight="1" x14ac:dyDescent="0.3">
      <c r="A150" s="266"/>
      <c r="B150" s="267"/>
      <c r="C150" s="121" t="s">
        <v>475</v>
      </c>
      <c r="D150" s="89"/>
      <c r="E150" s="89"/>
      <c r="F150" s="89"/>
      <c r="G150" s="89"/>
      <c r="H150" s="89"/>
      <c r="I150" s="141"/>
      <c r="J150" s="140"/>
      <c r="K150" s="140" t="s">
        <v>506</v>
      </c>
    </row>
    <row r="151" spans="1:11" s="130" customFormat="1" ht="16.95" customHeight="1" x14ac:dyDescent="0.25">
      <c r="A151" s="266"/>
      <c r="B151" s="267"/>
      <c r="C151" s="121" t="s">
        <v>473</v>
      </c>
      <c r="D151" s="89"/>
      <c r="E151" s="89"/>
      <c r="F151" s="89"/>
      <c r="G151" s="89"/>
      <c r="H151" s="89"/>
      <c r="I151" s="140"/>
      <c r="J151" s="140"/>
      <c r="K151" s="140" t="s">
        <v>524</v>
      </c>
    </row>
    <row r="152" spans="1:11" s="130" customFormat="1" ht="16.95" customHeight="1" x14ac:dyDescent="0.25">
      <c r="A152" s="266"/>
      <c r="B152" s="267"/>
      <c r="C152" s="121" t="s">
        <v>473</v>
      </c>
      <c r="D152" s="89"/>
      <c r="E152" s="89"/>
      <c r="F152" s="89"/>
      <c r="G152" s="89"/>
      <c r="H152" s="89"/>
      <c r="I152" s="140"/>
      <c r="J152" s="140"/>
      <c r="K152" s="140" t="s">
        <v>525</v>
      </c>
    </row>
    <row r="153" spans="1:11" s="130" customFormat="1" ht="16.95" customHeight="1" x14ac:dyDescent="0.25">
      <c r="A153" s="266"/>
      <c r="B153" s="267"/>
      <c r="C153" s="121" t="s">
        <v>473</v>
      </c>
      <c r="D153" s="89"/>
      <c r="E153" s="89"/>
      <c r="F153" s="89"/>
      <c r="G153" s="89"/>
      <c r="H153" s="89"/>
      <c r="I153" s="140"/>
      <c r="J153" s="140"/>
      <c r="K153" s="140" t="s">
        <v>526</v>
      </c>
    </row>
    <row r="154" spans="1:11" s="130" customFormat="1" ht="16.95" customHeight="1" x14ac:dyDescent="0.25">
      <c r="A154" s="266"/>
      <c r="B154" s="267"/>
      <c r="C154" s="121" t="s">
        <v>473</v>
      </c>
      <c r="D154" s="89"/>
      <c r="E154" s="89"/>
      <c r="F154" s="89"/>
      <c r="G154" s="89"/>
      <c r="H154" s="89"/>
      <c r="I154" s="140"/>
      <c r="J154" s="140"/>
      <c r="K154" s="140" t="s">
        <v>527</v>
      </c>
    </row>
    <row r="155" spans="1:11" s="130" customFormat="1" ht="16.95" customHeight="1" x14ac:dyDescent="0.25">
      <c r="A155" s="266"/>
      <c r="B155" s="267"/>
      <c r="C155" s="121" t="s">
        <v>473</v>
      </c>
      <c r="D155" s="267" t="s">
        <v>509</v>
      </c>
      <c r="E155" s="267"/>
      <c r="F155" s="267"/>
      <c r="G155" s="267"/>
      <c r="H155" s="121">
        <f>SUM(H147:H154)</f>
        <v>7.1303999999999998</v>
      </c>
      <c r="I155" s="140"/>
      <c r="J155" s="140"/>
      <c r="K155" s="140"/>
    </row>
    <row r="156" spans="1:11" ht="16.95" customHeight="1" x14ac:dyDescent="0.25">
      <c r="A156" s="293">
        <v>4</v>
      </c>
      <c r="B156" s="294" t="s">
        <v>488</v>
      </c>
      <c r="C156" s="81" t="s">
        <v>489</v>
      </c>
      <c r="D156" s="82">
        <v>2</v>
      </c>
      <c r="E156" s="82">
        <v>4</v>
      </c>
      <c r="F156" s="110">
        <v>2.7</v>
      </c>
      <c r="G156" s="110" t="s">
        <v>511</v>
      </c>
      <c r="H156" s="82">
        <f>D156*E156*F156</f>
        <v>21.6</v>
      </c>
      <c r="I156" s="83"/>
      <c r="J156" s="83"/>
      <c r="K156" s="83"/>
    </row>
    <row r="157" spans="1:11" ht="16.95" customHeight="1" x14ac:dyDescent="0.25">
      <c r="A157" s="293"/>
      <c r="B157" s="294"/>
      <c r="C157" s="81"/>
      <c r="D157" s="82">
        <v>2</v>
      </c>
      <c r="E157" s="82">
        <v>3.5</v>
      </c>
      <c r="F157" s="110">
        <v>2.7</v>
      </c>
      <c r="G157" s="110" t="s">
        <v>511</v>
      </c>
      <c r="H157" s="82">
        <f>D157*E157*F157</f>
        <v>18.900000000000002</v>
      </c>
      <c r="I157" s="83"/>
      <c r="J157" s="83"/>
      <c r="K157" s="83"/>
    </row>
    <row r="158" spans="1:11" ht="16.95" customHeight="1" x14ac:dyDescent="0.25">
      <c r="A158" s="293"/>
      <c r="B158" s="294"/>
      <c r="C158" s="81" t="s">
        <v>489</v>
      </c>
      <c r="D158" s="82"/>
      <c r="E158" s="82"/>
      <c r="F158" s="110"/>
      <c r="G158" s="82"/>
      <c r="H158" s="82">
        <f>D158*E158*F158</f>
        <v>0</v>
      </c>
      <c r="I158" s="83"/>
      <c r="J158" s="83"/>
      <c r="K158" s="83" t="s">
        <v>528</v>
      </c>
    </row>
    <row r="159" spans="1:11" ht="16.95" customHeight="1" x14ac:dyDescent="0.25">
      <c r="A159" s="293"/>
      <c r="B159" s="294"/>
      <c r="C159" s="81" t="s">
        <v>489</v>
      </c>
      <c r="D159" s="294" t="s">
        <v>490</v>
      </c>
      <c r="E159" s="294"/>
      <c r="F159" s="294"/>
      <c r="G159" s="294"/>
      <c r="H159" s="81">
        <f>SUM(H156:H158)</f>
        <v>40.5</v>
      </c>
      <c r="I159" s="83"/>
      <c r="J159" s="83"/>
      <c r="K159" s="83"/>
    </row>
    <row r="160" spans="1:11" ht="16.95" customHeight="1" x14ac:dyDescent="0.25">
      <c r="A160" s="79"/>
      <c r="B160" s="298" t="s">
        <v>491</v>
      </c>
      <c r="C160" s="81" t="s">
        <v>489</v>
      </c>
      <c r="D160" s="82">
        <v>2</v>
      </c>
      <c r="E160" s="82">
        <v>4.7</v>
      </c>
      <c r="F160" s="110">
        <v>2.8</v>
      </c>
      <c r="G160" s="110">
        <v>1</v>
      </c>
      <c r="H160" s="82">
        <f>G160*F160*E160*D160</f>
        <v>26.32</v>
      </c>
      <c r="I160" s="83"/>
      <c r="J160" s="83"/>
      <c r="K160" s="83"/>
    </row>
    <row r="161" spans="1:11" ht="16.95" customHeight="1" x14ac:dyDescent="0.25">
      <c r="A161" s="293">
        <v>5</v>
      </c>
      <c r="B161" s="299"/>
      <c r="C161" s="81" t="s">
        <v>489</v>
      </c>
      <c r="D161" s="82">
        <v>2</v>
      </c>
      <c r="E161" s="82">
        <v>3.5</v>
      </c>
      <c r="F161" s="110">
        <v>2.8</v>
      </c>
      <c r="G161" s="110">
        <v>1</v>
      </c>
      <c r="H161" s="82">
        <f t="shared" ref="H161:H162" si="3">G161*F161*E161*D161</f>
        <v>19.599999999999998</v>
      </c>
      <c r="I161" s="83"/>
      <c r="J161" s="83"/>
      <c r="K161" s="83"/>
    </row>
    <row r="162" spans="1:11" ht="16.95" customHeight="1" x14ac:dyDescent="0.25">
      <c r="A162" s="293"/>
      <c r="B162" s="299"/>
      <c r="C162" s="81" t="s">
        <v>489</v>
      </c>
      <c r="D162" s="82"/>
      <c r="E162" s="82"/>
      <c r="F162" s="82"/>
      <c r="G162" s="82">
        <v>1</v>
      </c>
      <c r="H162" s="82">
        <f t="shared" si="3"/>
        <v>0</v>
      </c>
      <c r="I162" s="83"/>
      <c r="J162" s="83"/>
      <c r="K162" s="83"/>
    </row>
    <row r="163" spans="1:11" ht="16.95" customHeight="1" x14ac:dyDescent="0.25">
      <c r="A163" s="293"/>
      <c r="B163" s="300"/>
      <c r="C163" s="81" t="s">
        <v>489</v>
      </c>
      <c r="D163" s="294" t="s">
        <v>492</v>
      </c>
      <c r="E163" s="294"/>
      <c r="F163" s="294"/>
      <c r="G163" s="294"/>
      <c r="H163" s="81">
        <f>SUM(H160:H162)</f>
        <v>45.92</v>
      </c>
      <c r="I163" s="83"/>
      <c r="J163" s="83"/>
      <c r="K163" s="83"/>
    </row>
    <row r="164" spans="1:11" ht="16.95" customHeight="1" x14ac:dyDescent="0.25">
      <c r="A164" s="270">
        <v>6</v>
      </c>
      <c r="B164" s="278" t="s">
        <v>516</v>
      </c>
      <c r="C164" s="94" t="s">
        <v>473</v>
      </c>
      <c r="D164" s="97">
        <v>2</v>
      </c>
      <c r="E164" s="97">
        <f>2*(E134+F134)</f>
        <v>11.4</v>
      </c>
      <c r="F164" s="97">
        <v>0.4</v>
      </c>
      <c r="G164" s="97">
        <v>1.7</v>
      </c>
      <c r="H164" s="97">
        <f>D164*E164*F164*G164</f>
        <v>15.504000000000001</v>
      </c>
      <c r="I164" s="77"/>
      <c r="J164" s="77"/>
      <c r="K164" s="77"/>
    </row>
    <row r="165" spans="1:11" ht="16.95" customHeight="1" x14ac:dyDescent="0.25">
      <c r="A165" s="270"/>
      <c r="B165" s="278"/>
      <c r="C165" s="94" t="s">
        <v>473</v>
      </c>
      <c r="D165" s="278" t="s">
        <v>517</v>
      </c>
      <c r="E165" s="278"/>
      <c r="F165" s="278"/>
      <c r="G165" s="278"/>
      <c r="H165" s="95">
        <f>SUM(H164)</f>
        <v>15.504000000000001</v>
      </c>
      <c r="I165" s="77"/>
      <c r="J165" s="77"/>
      <c r="K165" s="77"/>
    </row>
    <row r="166" spans="1:11" ht="16.95" customHeight="1" x14ac:dyDescent="0.25">
      <c r="A166" s="293">
        <v>7</v>
      </c>
      <c r="B166" s="294" t="s">
        <v>518</v>
      </c>
      <c r="C166" s="81" t="s">
        <v>489</v>
      </c>
      <c r="D166" s="82">
        <v>1</v>
      </c>
      <c r="E166" s="82">
        <v>6.9</v>
      </c>
      <c r="F166" s="82">
        <v>3.9</v>
      </c>
      <c r="G166" s="110" t="s">
        <v>511</v>
      </c>
      <c r="H166" s="82">
        <f>D166*E166*F166</f>
        <v>26.91</v>
      </c>
      <c r="I166" s="83"/>
      <c r="J166" s="83"/>
      <c r="K166" s="83"/>
    </row>
    <row r="167" spans="1:11" ht="16.95" customHeight="1" x14ac:dyDescent="0.25">
      <c r="A167" s="293"/>
      <c r="B167" s="294"/>
      <c r="C167" s="81" t="s">
        <v>489</v>
      </c>
      <c r="D167" s="294" t="s">
        <v>498</v>
      </c>
      <c r="E167" s="294"/>
      <c r="F167" s="294"/>
      <c r="G167" s="294"/>
      <c r="H167" s="81">
        <f>SUM(H166)</f>
        <v>26.91</v>
      </c>
      <c r="I167" s="83"/>
      <c r="J167" s="83"/>
      <c r="K167" s="83"/>
    </row>
    <row r="168" spans="1:11" ht="16.95" customHeight="1" x14ac:dyDescent="0.25">
      <c r="A168" s="290" t="s">
        <v>529</v>
      </c>
      <c r="B168" s="291"/>
      <c r="C168" s="291"/>
      <c r="D168" s="291"/>
      <c r="E168" s="291"/>
      <c r="F168" s="291"/>
      <c r="G168" s="291"/>
      <c r="H168" s="292"/>
      <c r="I168" s="77"/>
      <c r="J168" s="77"/>
      <c r="K168" s="77"/>
    </row>
    <row r="169" spans="1:11" ht="16.95" customHeight="1" x14ac:dyDescent="0.25">
      <c r="A169" s="270">
        <v>1</v>
      </c>
      <c r="B169" s="278" t="s">
        <v>520</v>
      </c>
      <c r="C169" s="94" t="s">
        <v>473</v>
      </c>
      <c r="D169" s="97">
        <v>1</v>
      </c>
      <c r="E169" s="97">
        <v>8</v>
      </c>
      <c r="F169" s="97">
        <v>4.5</v>
      </c>
      <c r="G169" s="97">
        <v>1.7</v>
      </c>
      <c r="H169" s="97">
        <f>D169*E169*F169*G169</f>
        <v>61.199999999999996</v>
      </c>
      <c r="I169" s="77"/>
      <c r="J169" s="77"/>
      <c r="K169" s="77"/>
    </row>
    <row r="170" spans="1:11" ht="16.95" customHeight="1" x14ac:dyDescent="0.25">
      <c r="A170" s="270"/>
      <c r="B170" s="278"/>
      <c r="C170" s="94" t="s">
        <v>475</v>
      </c>
      <c r="D170" s="97">
        <v>1</v>
      </c>
      <c r="E170" s="97">
        <v>1.4</v>
      </c>
      <c r="F170" s="97">
        <v>1.4</v>
      </c>
      <c r="G170" s="97">
        <v>1.7</v>
      </c>
      <c r="H170" s="97">
        <f>D170*E170*F170*G170</f>
        <v>3.3319999999999994</v>
      </c>
      <c r="I170" s="77"/>
      <c r="J170" s="77"/>
      <c r="K170" s="77"/>
    </row>
    <row r="171" spans="1:11" ht="16.95" customHeight="1" x14ac:dyDescent="0.25">
      <c r="A171" s="270"/>
      <c r="B171" s="278"/>
      <c r="C171" s="94" t="s">
        <v>473</v>
      </c>
      <c r="D171" s="97">
        <v>0</v>
      </c>
      <c r="E171" s="97">
        <v>0</v>
      </c>
      <c r="F171" s="97">
        <v>0</v>
      </c>
      <c r="G171" s="97">
        <v>0</v>
      </c>
      <c r="H171" s="97">
        <f>D171*E171*F171*G171</f>
        <v>0</v>
      </c>
      <c r="I171" s="77"/>
      <c r="J171" s="77"/>
      <c r="K171" s="77"/>
    </row>
    <row r="172" spans="1:11" ht="16.95" customHeight="1" x14ac:dyDescent="0.25">
      <c r="A172" s="270"/>
      <c r="B172" s="278"/>
      <c r="C172" s="94" t="s">
        <v>475</v>
      </c>
      <c r="D172" s="97">
        <v>0</v>
      </c>
      <c r="E172" s="97">
        <v>0</v>
      </c>
      <c r="F172" s="97">
        <v>0</v>
      </c>
      <c r="G172" s="97">
        <v>0</v>
      </c>
      <c r="H172" s="97">
        <f>D172*E172*F172*G172</f>
        <v>0</v>
      </c>
      <c r="I172" s="77"/>
      <c r="J172" s="77"/>
      <c r="K172" s="77"/>
    </row>
    <row r="173" spans="1:11" ht="16.95" customHeight="1" x14ac:dyDescent="0.25">
      <c r="A173" s="270"/>
      <c r="B173" s="278"/>
      <c r="C173" s="94" t="s">
        <v>473</v>
      </c>
      <c r="D173" s="278" t="s">
        <v>482</v>
      </c>
      <c r="E173" s="278"/>
      <c r="F173" s="278"/>
      <c r="G173" s="278"/>
      <c r="H173" s="95">
        <f>SUM(H169:H172)</f>
        <v>64.531999999999996</v>
      </c>
      <c r="I173" s="77"/>
      <c r="J173" s="77"/>
      <c r="K173" s="77"/>
    </row>
    <row r="174" spans="1:11" ht="16.95" customHeight="1" x14ac:dyDescent="0.25">
      <c r="A174" s="270">
        <v>2</v>
      </c>
      <c r="B174" s="278" t="s">
        <v>493</v>
      </c>
      <c r="C174" s="94" t="s">
        <v>473</v>
      </c>
      <c r="D174" s="97">
        <v>1</v>
      </c>
      <c r="E174" s="97">
        <v>8</v>
      </c>
      <c r="F174" s="97">
        <v>4.5</v>
      </c>
      <c r="G174" s="97">
        <v>0.1</v>
      </c>
      <c r="H174" s="97">
        <f>D174*E174*F174*G174</f>
        <v>3.6</v>
      </c>
      <c r="I174" s="77"/>
      <c r="J174" s="77"/>
      <c r="K174" s="77"/>
    </row>
    <row r="175" spans="1:11" ht="16.95" customHeight="1" x14ac:dyDescent="0.25">
      <c r="A175" s="270"/>
      <c r="B175" s="278"/>
      <c r="C175" s="94" t="s">
        <v>473</v>
      </c>
      <c r="D175" s="97">
        <v>1</v>
      </c>
      <c r="E175" s="97">
        <v>7.5</v>
      </c>
      <c r="F175" s="97">
        <v>4</v>
      </c>
      <c r="G175" s="97">
        <v>0.05</v>
      </c>
      <c r="H175" s="97">
        <f>D175*E175*F175*G175</f>
        <v>1.5</v>
      </c>
      <c r="I175" s="77"/>
      <c r="J175" s="77"/>
      <c r="K175" s="77"/>
    </row>
    <row r="176" spans="1:11" ht="16.95" customHeight="1" x14ac:dyDescent="0.25">
      <c r="A176" s="270"/>
      <c r="B176" s="278"/>
      <c r="C176" s="94" t="s">
        <v>473</v>
      </c>
      <c r="D176" s="278" t="s">
        <v>501</v>
      </c>
      <c r="E176" s="278"/>
      <c r="F176" s="278"/>
      <c r="G176" s="278"/>
      <c r="H176" s="95">
        <f>SUM(H174:H175)</f>
        <v>5.0999999999999996</v>
      </c>
      <c r="I176" s="77"/>
      <c r="J176" s="77"/>
      <c r="K176" s="77"/>
    </row>
    <row r="177" spans="1:11" ht="16.95" customHeight="1" x14ac:dyDescent="0.25">
      <c r="A177" s="270">
        <v>3</v>
      </c>
      <c r="B177" s="278" t="s">
        <v>502</v>
      </c>
      <c r="C177" s="94" t="s">
        <v>473</v>
      </c>
      <c r="D177" s="97">
        <v>2</v>
      </c>
      <c r="E177" s="97">
        <v>3.4</v>
      </c>
      <c r="F177" s="97">
        <v>7.5</v>
      </c>
      <c r="G177" s="97">
        <v>0.25</v>
      </c>
      <c r="H177" s="97">
        <f t="shared" ref="H177:H183" si="4">D177*E177*F177*G177</f>
        <v>12.75</v>
      </c>
      <c r="I177" s="77"/>
      <c r="J177" s="77"/>
      <c r="K177" s="77"/>
    </row>
    <row r="178" spans="1:11" ht="16.95" customHeight="1" x14ac:dyDescent="0.25">
      <c r="A178" s="270"/>
      <c r="B178" s="278"/>
      <c r="C178" s="94" t="s">
        <v>473</v>
      </c>
      <c r="D178" s="97">
        <v>2</v>
      </c>
      <c r="E178" s="97">
        <v>3.4</v>
      </c>
      <c r="F178" s="97">
        <v>3.5</v>
      </c>
      <c r="G178" s="97">
        <v>0.25</v>
      </c>
      <c r="H178" s="97">
        <f t="shared" si="4"/>
        <v>5.95</v>
      </c>
      <c r="I178" s="77"/>
      <c r="J178" s="77"/>
      <c r="K178" s="77"/>
    </row>
    <row r="179" spans="1:11" ht="16.95" customHeight="1" x14ac:dyDescent="0.25">
      <c r="A179" s="270"/>
      <c r="B179" s="278"/>
      <c r="C179" s="94" t="s">
        <v>473</v>
      </c>
      <c r="D179" s="97">
        <v>1</v>
      </c>
      <c r="E179" s="97">
        <v>7.5</v>
      </c>
      <c r="F179" s="97">
        <v>4</v>
      </c>
      <c r="G179" s="97">
        <v>0.15</v>
      </c>
      <c r="H179" s="97">
        <f t="shared" si="4"/>
        <v>4.5</v>
      </c>
      <c r="I179" s="77"/>
      <c r="J179" s="77"/>
      <c r="K179" s="77"/>
    </row>
    <row r="180" spans="1:11" ht="16.95" customHeight="1" x14ac:dyDescent="0.25">
      <c r="A180" s="270"/>
      <c r="B180" s="278"/>
      <c r="C180" s="94" t="s">
        <v>475</v>
      </c>
      <c r="D180" s="97">
        <v>1</v>
      </c>
      <c r="E180" s="97">
        <v>7</v>
      </c>
      <c r="F180" s="97">
        <v>3.5</v>
      </c>
      <c r="G180" s="97">
        <v>0.2</v>
      </c>
      <c r="H180" s="97">
        <f t="shared" si="4"/>
        <v>4.9000000000000004</v>
      </c>
      <c r="I180" s="77"/>
      <c r="J180" s="77"/>
      <c r="K180" s="77"/>
    </row>
    <row r="181" spans="1:11" ht="16.95" customHeight="1" x14ac:dyDescent="0.25">
      <c r="A181" s="270"/>
      <c r="B181" s="278"/>
      <c r="C181" s="94" t="s">
        <v>475</v>
      </c>
      <c r="D181" s="97">
        <v>1</v>
      </c>
      <c r="E181" s="97">
        <v>21</v>
      </c>
      <c r="F181" s="97">
        <v>0.15</v>
      </c>
      <c r="G181" s="97">
        <v>0.15</v>
      </c>
      <c r="H181" s="97">
        <f>D181*E181*F181*G181</f>
        <v>0.47249999999999998</v>
      </c>
      <c r="I181" s="77"/>
      <c r="J181" s="77"/>
      <c r="K181" s="77"/>
    </row>
    <row r="182" spans="1:11" ht="16.95" customHeight="1" x14ac:dyDescent="0.25">
      <c r="A182" s="270"/>
      <c r="B182" s="278"/>
      <c r="C182" s="94" t="s">
        <v>473</v>
      </c>
      <c r="D182" s="97">
        <v>1</v>
      </c>
      <c r="E182" s="97">
        <v>4.5999999999999996</v>
      </c>
      <c r="F182" s="97">
        <v>0.15</v>
      </c>
      <c r="G182" s="97">
        <v>0.95</v>
      </c>
      <c r="H182" s="97">
        <f t="shared" si="4"/>
        <v>0.65549999999999997</v>
      </c>
      <c r="I182" s="77"/>
      <c r="J182" s="77"/>
      <c r="K182" s="77"/>
    </row>
    <row r="183" spans="1:11" ht="16.95" customHeight="1" x14ac:dyDescent="0.25">
      <c r="A183" s="270"/>
      <c r="B183" s="278"/>
      <c r="C183" s="94" t="s">
        <v>473</v>
      </c>
      <c r="D183" s="97">
        <v>1</v>
      </c>
      <c r="E183" s="97">
        <v>1.3</v>
      </c>
      <c r="F183" s="97">
        <v>1.3</v>
      </c>
      <c r="G183" s="97">
        <v>0.25</v>
      </c>
      <c r="H183" s="97">
        <f t="shared" si="4"/>
        <v>0.42250000000000004</v>
      </c>
      <c r="I183" s="77"/>
      <c r="J183" s="77"/>
      <c r="K183" s="77"/>
    </row>
    <row r="184" spans="1:11" ht="16.95" customHeight="1" x14ac:dyDescent="0.25">
      <c r="A184" s="270"/>
      <c r="B184" s="278"/>
      <c r="C184" s="94" t="s">
        <v>473</v>
      </c>
      <c r="D184" s="278" t="s">
        <v>509</v>
      </c>
      <c r="E184" s="278"/>
      <c r="F184" s="278"/>
      <c r="G184" s="278"/>
      <c r="H184" s="95">
        <f>SUM(H177:H183)</f>
        <v>29.650500000000001</v>
      </c>
      <c r="I184" s="77"/>
      <c r="J184" s="77"/>
      <c r="K184" s="77"/>
    </row>
    <row r="185" spans="1:11" ht="16.95" customHeight="1" x14ac:dyDescent="0.25">
      <c r="A185" s="270">
        <v>4</v>
      </c>
      <c r="B185" s="278" t="s">
        <v>488</v>
      </c>
      <c r="C185" s="94" t="s">
        <v>489</v>
      </c>
      <c r="D185" s="97">
        <v>2</v>
      </c>
      <c r="E185" s="97">
        <v>7</v>
      </c>
      <c r="F185" s="98">
        <v>2.8</v>
      </c>
      <c r="G185" s="98" t="s">
        <v>511</v>
      </c>
      <c r="H185" s="97">
        <f>D185*E185*F185</f>
        <v>39.199999999999996</v>
      </c>
      <c r="I185" s="77"/>
      <c r="J185" s="77"/>
      <c r="K185" s="77"/>
    </row>
    <row r="186" spans="1:11" ht="16.95" customHeight="1" x14ac:dyDescent="0.25">
      <c r="A186" s="270"/>
      <c r="B186" s="278"/>
      <c r="C186" s="94" t="s">
        <v>489</v>
      </c>
      <c r="D186" s="97">
        <v>2</v>
      </c>
      <c r="E186" s="97">
        <v>3.5</v>
      </c>
      <c r="F186" s="98">
        <v>2.8</v>
      </c>
      <c r="G186" s="98" t="s">
        <v>511</v>
      </c>
      <c r="H186" s="97">
        <f>D186*E186*F186</f>
        <v>19.599999999999998</v>
      </c>
      <c r="I186" s="77"/>
      <c r="J186" s="77"/>
      <c r="K186" s="77"/>
    </row>
    <row r="187" spans="1:11" ht="16.95" customHeight="1" x14ac:dyDescent="0.25">
      <c r="A187" s="270"/>
      <c r="B187" s="278"/>
      <c r="C187" s="94" t="s">
        <v>489</v>
      </c>
      <c r="D187" s="97">
        <v>1</v>
      </c>
      <c r="E187" s="97">
        <v>7</v>
      </c>
      <c r="F187" s="98" t="s">
        <v>511</v>
      </c>
      <c r="G187" s="97">
        <v>3.5</v>
      </c>
      <c r="H187" s="97">
        <f>D187*E187*G187</f>
        <v>24.5</v>
      </c>
      <c r="I187" s="77"/>
      <c r="J187" s="77"/>
      <c r="K187" s="77"/>
    </row>
    <row r="188" spans="1:11" ht="16.95" customHeight="1" x14ac:dyDescent="0.25">
      <c r="A188" s="270"/>
      <c r="B188" s="278"/>
      <c r="C188" s="94" t="s">
        <v>489</v>
      </c>
      <c r="D188" s="278" t="s">
        <v>490</v>
      </c>
      <c r="E188" s="278"/>
      <c r="F188" s="278"/>
      <c r="G188" s="278"/>
      <c r="H188" s="95">
        <f>SUM(H185:H187)</f>
        <v>83.3</v>
      </c>
      <c r="I188" s="77"/>
      <c r="J188" s="77"/>
      <c r="K188" s="77"/>
    </row>
    <row r="189" spans="1:11" ht="16.95" customHeight="1" x14ac:dyDescent="0.25">
      <c r="A189" s="270">
        <v>5</v>
      </c>
      <c r="B189" s="278" t="s">
        <v>491</v>
      </c>
      <c r="C189" s="94" t="s">
        <v>489</v>
      </c>
      <c r="D189" s="97">
        <v>2</v>
      </c>
      <c r="E189" s="97">
        <v>7.5</v>
      </c>
      <c r="F189" s="98" t="s">
        <v>511</v>
      </c>
      <c r="G189" s="98">
        <v>3.5</v>
      </c>
      <c r="H189" s="97">
        <f>D189*E189*G189</f>
        <v>52.5</v>
      </c>
      <c r="I189" s="77"/>
      <c r="J189" s="77"/>
      <c r="K189" s="77"/>
    </row>
    <row r="190" spans="1:11" ht="16.95" customHeight="1" x14ac:dyDescent="0.25">
      <c r="A190" s="270"/>
      <c r="B190" s="278"/>
      <c r="C190" s="94" t="s">
        <v>489</v>
      </c>
      <c r="D190" s="97">
        <v>2</v>
      </c>
      <c r="E190" s="97">
        <v>4</v>
      </c>
      <c r="F190" s="98"/>
      <c r="G190" s="98">
        <v>3.5</v>
      </c>
      <c r="H190" s="97">
        <f>D190*E190*G190</f>
        <v>28</v>
      </c>
      <c r="I190" s="77"/>
      <c r="J190" s="77"/>
      <c r="K190" s="77"/>
    </row>
    <row r="191" spans="1:11" ht="16.95" customHeight="1" x14ac:dyDescent="0.25">
      <c r="A191" s="270"/>
      <c r="B191" s="278"/>
      <c r="C191" s="94" t="s">
        <v>489</v>
      </c>
      <c r="D191" s="97">
        <v>1</v>
      </c>
      <c r="E191" s="97">
        <v>3.9</v>
      </c>
      <c r="F191" s="98"/>
      <c r="G191" s="98">
        <v>1.2</v>
      </c>
      <c r="H191" s="97">
        <f>D191*E191*G191</f>
        <v>4.68</v>
      </c>
      <c r="I191" s="77"/>
      <c r="J191" s="77"/>
      <c r="K191" s="77"/>
    </row>
    <row r="192" spans="1:11" ht="16.95" customHeight="1" x14ac:dyDescent="0.25">
      <c r="A192" s="270"/>
      <c r="B192" s="278"/>
      <c r="C192" s="94"/>
      <c r="D192" s="97">
        <v>1</v>
      </c>
      <c r="E192" s="97">
        <v>7</v>
      </c>
      <c r="F192" s="98" t="s">
        <v>511</v>
      </c>
      <c r="G192" s="97">
        <v>3.5</v>
      </c>
      <c r="H192" s="97">
        <f>D192*E192*G192</f>
        <v>24.5</v>
      </c>
      <c r="I192" s="77"/>
      <c r="J192" s="77"/>
      <c r="K192" s="77"/>
    </row>
    <row r="193" spans="1:11" ht="16.95" customHeight="1" x14ac:dyDescent="0.25">
      <c r="A193" s="270"/>
      <c r="B193" s="278"/>
      <c r="C193" s="94" t="s">
        <v>489</v>
      </c>
      <c r="D193" s="97">
        <v>1</v>
      </c>
      <c r="E193" s="97">
        <v>3.9</v>
      </c>
      <c r="F193" s="98"/>
      <c r="G193" s="98">
        <v>1.2</v>
      </c>
      <c r="H193" s="97">
        <f>D193*E193*G193</f>
        <v>4.68</v>
      </c>
      <c r="I193" s="77"/>
      <c r="J193" s="77"/>
      <c r="K193" s="77"/>
    </row>
    <row r="194" spans="1:11" ht="16.95" customHeight="1" x14ac:dyDescent="0.25">
      <c r="A194" s="270"/>
      <c r="B194" s="278"/>
      <c r="C194" s="94" t="s">
        <v>489</v>
      </c>
      <c r="D194" s="278" t="s">
        <v>492</v>
      </c>
      <c r="E194" s="278"/>
      <c r="F194" s="278"/>
      <c r="G194" s="278"/>
      <c r="H194" s="95">
        <f>SUM(H189:H193)</f>
        <v>114.36000000000001</v>
      </c>
      <c r="I194" s="77"/>
      <c r="J194" s="77"/>
      <c r="K194" s="77"/>
    </row>
    <row r="195" spans="1:11" ht="16.95" customHeight="1" x14ac:dyDescent="0.25">
      <c r="A195" s="92"/>
      <c r="B195" s="287" t="s">
        <v>516</v>
      </c>
      <c r="C195" s="94" t="s">
        <v>473</v>
      </c>
      <c r="D195" s="97">
        <v>2</v>
      </c>
      <c r="E195" s="97">
        <v>8</v>
      </c>
      <c r="F195" s="97">
        <v>0.25</v>
      </c>
      <c r="G195" s="97">
        <v>1.7</v>
      </c>
      <c r="H195" s="97">
        <f>D195*E195*F195*G195</f>
        <v>6.8</v>
      </c>
      <c r="I195" s="77"/>
      <c r="J195" s="77"/>
      <c r="K195" s="77"/>
    </row>
    <row r="196" spans="1:11" ht="16.95" customHeight="1" x14ac:dyDescent="0.25">
      <c r="A196" s="270">
        <v>6</v>
      </c>
      <c r="B196" s="288"/>
      <c r="C196" s="94" t="s">
        <v>473</v>
      </c>
      <c r="D196" s="97">
        <v>2</v>
      </c>
      <c r="E196" s="97">
        <v>4</v>
      </c>
      <c r="F196" s="97">
        <v>0.25</v>
      </c>
      <c r="G196" s="97">
        <v>1.7</v>
      </c>
      <c r="H196" s="97">
        <f>D196*E196*F196*G196</f>
        <v>3.4</v>
      </c>
      <c r="I196" s="77"/>
      <c r="J196" s="77"/>
      <c r="K196" s="77"/>
    </row>
    <row r="197" spans="1:11" ht="16.95" customHeight="1" x14ac:dyDescent="0.25">
      <c r="A197" s="270"/>
      <c r="B197" s="289"/>
      <c r="C197" s="94" t="s">
        <v>473</v>
      </c>
      <c r="D197" s="278" t="s">
        <v>517</v>
      </c>
      <c r="E197" s="278"/>
      <c r="F197" s="278"/>
      <c r="G197" s="278"/>
      <c r="H197" s="95">
        <f>SUM(H196)</f>
        <v>3.4</v>
      </c>
      <c r="I197" s="77"/>
      <c r="J197" s="77"/>
      <c r="K197" s="77"/>
    </row>
    <row r="198" spans="1:11" ht="16.95" customHeight="1" x14ac:dyDescent="0.25">
      <c r="A198" s="270">
        <v>7</v>
      </c>
      <c r="B198" s="278" t="s">
        <v>518</v>
      </c>
      <c r="C198" s="94" t="s">
        <v>489</v>
      </c>
      <c r="D198" s="97">
        <v>1</v>
      </c>
      <c r="E198" s="97">
        <v>8</v>
      </c>
      <c r="F198" s="97">
        <v>4.5</v>
      </c>
      <c r="G198" s="98" t="s">
        <v>511</v>
      </c>
      <c r="H198" s="97">
        <f>D198*E198*F198</f>
        <v>36</v>
      </c>
      <c r="I198" s="77"/>
      <c r="J198" s="77"/>
      <c r="K198" s="77"/>
    </row>
    <row r="199" spans="1:11" ht="16.95" customHeight="1" x14ac:dyDescent="0.25">
      <c r="A199" s="270"/>
      <c r="B199" s="278"/>
      <c r="C199" s="94" t="s">
        <v>489</v>
      </c>
      <c r="D199" s="278" t="s">
        <v>498</v>
      </c>
      <c r="E199" s="278"/>
      <c r="F199" s="278"/>
      <c r="G199" s="278"/>
      <c r="H199" s="95">
        <f>SUM(H198)</f>
        <v>36</v>
      </c>
      <c r="I199" s="77"/>
      <c r="J199" s="77"/>
      <c r="K199" s="77"/>
    </row>
    <row r="200" spans="1:11" s="130" customFormat="1" ht="16.95" customHeight="1" x14ac:dyDescent="0.25">
      <c r="A200" s="128" t="s">
        <v>31</v>
      </c>
      <c r="B200" s="286" t="s">
        <v>576</v>
      </c>
      <c r="C200" s="286"/>
      <c r="D200" s="286"/>
      <c r="E200" s="286"/>
      <c r="F200" s="286"/>
      <c r="G200" s="286"/>
      <c r="H200" s="286"/>
      <c r="I200" s="129"/>
      <c r="J200" s="129">
        <v>1</v>
      </c>
      <c r="K200" s="129">
        <v>1</v>
      </c>
    </row>
    <row r="201" spans="1:11" s="130" customFormat="1" ht="16.95" customHeight="1" x14ac:dyDescent="0.25">
      <c r="A201" s="266">
        <v>1</v>
      </c>
      <c r="B201" s="269" t="s">
        <v>577</v>
      </c>
      <c r="C201" s="121"/>
      <c r="D201" s="121" t="s">
        <v>473</v>
      </c>
      <c r="E201" s="120">
        <v>1</v>
      </c>
      <c r="F201" s="120">
        <v>2</v>
      </c>
      <c r="G201" s="120">
        <v>1.7</v>
      </c>
      <c r="H201" s="120">
        <v>1.05</v>
      </c>
      <c r="I201" s="121">
        <f>E201*F201*G201*H201</f>
        <v>3.57</v>
      </c>
      <c r="J201" s="121"/>
      <c r="K201" s="121"/>
    </row>
    <row r="202" spans="1:11" s="130" customFormat="1" ht="16.95" customHeight="1" x14ac:dyDescent="0.25">
      <c r="A202" s="266"/>
      <c r="B202" s="269"/>
      <c r="C202" s="121"/>
      <c r="D202" s="121" t="s">
        <v>473</v>
      </c>
      <c r="E202" s="120"/>
      <c r="F202" s="120"/>
      <c r="G202" s="120"/>
      <c r="H202" s="120"/>
      <c r="I202" s="121"/>
      <c r="J202" s="121"/>
      <c r="K202" s="121"/>
    </row>
    <row r="203" spans="1:11" s="130" customFormat="1" ht="16.95" customHeight="1" x14ac:dyDescent="0.25">
      <c r="A203" s="266"/>
      <c r="B203" s="269"/>
      <c r="C203" s="121"/>
      <c r="D203" s="121"/>
      <c r="E203" s="120"/>
      <c r="F203" s="120"/>
      <c r="G203" s="120"/>
      <c r="H203" s="120"/>
      <c r="I203" s="121"/>
      <c r="J203" s="121"/>
      <c r="K203" s="121"/>
    </row>
    <row r="204" spans="1:11" s="130" customFormat="1" ht="16.95" customHeight="1" x14ac:dyDescent="0.25">
      <c r="A204" s="266"/>
      <c r="B204" s="269"/>
      <c r="C204" s="121"/>
      <c r="D204" s="121"/>
      <c r="E204" s="120"/>
      <c r="F204" s="120"/>
      <c r="G204" s="120"/>
      <c r="H204" s="120"/>
      <c r="I204" s="121"/>
      <c r="J204" s="121"/>
      <c r="K204" s="121"/>
    </row>
    <row r="205" spans="1:11" s="130" customFormat="1" ht="16.95" customHeight="1" x14ac:dyDescent="0.25">
      <c r="A205" s="266"/>
      <c r="B205" s="269"/>
      <c r="C205" s="121"/>
      <c r="D205" s="121" t="s">
        <v>473</v>
      </c>
      <c r="E205" s="266" t="s">
        <v>482</v>
      </c>
      <c r="F205" s="266"/>
      <c r="G205" s="266"/>
      <c r="H205" s="266"/>
      <c r="I205" s="121">
        <f>SUM(I201:I204)</f>
        <v>3.57</v>
      </c>
      <c r="J205" s="121">
        <v>1</v>
      </c>
      <c r="K205" s="121">
        <f>I205*J205</f>
        <v>3.57</v>
      </c>
    </row>
    <row r="206" spans="1:11" s="130" customFormat="1" ht="16.95" customHeight="1" x14ac:dyDescent="0.25">
      <c r="A206" s="119"/>
      <c r="B206" s="121" t="s">
        <v>516</v>
      </c>
      <c r="C206" s="121"/>
      <c r="D206" s="121"/>
      <c r="E206" s="119"/>
      <c r="F206" s="119"/>
      <c r="G206" s="119"/>
      <c r="H206" s="119"/>
      <c r="I206" s="121">
        <v>1.5</v>
      </c>
      <c r="J206" s="121">
        <v>1</v>
      </c>
      <c r="K206" s="121">
        <f>I206*J206</f>
        <v>1.5</v>
      </c>
    </row>
    <row r="207" spans="1:11" s="130" customFormat="1" ht="16.95" customHeight="1" x14ac:dyDescent="0.25">
      <c r="A207" s="266">
        <v>2</v>
      </c>
      <c r="B207" s="269" t="s">
        <v>531</v>
      </c>
      <c r="C207" s="121"/>
      <c r="D207" s="121" t="s">
        <v>473</v>
      </c>
      <c r="E207" s="120">
        <v>2</v>
      </c>
      <c r="F207" s="120">
        <v>2</v>
      </c>
      <c r="G207" s="120">
        <v>0.5</v>
      </c>
      <c r="H207" s="120">
        <v>1.05</v>
      </c>
      <c r="I207" s="121">
        <f>E207*F207*G207*H207</f>
        <v>2.1</v>
      </c>
      <c r="J207" s="121"/>
      <c r="K207" s="121"/>
    </row>
    <row r="208" spans="1:11" s="130" customFormat="1" ht="16.95" customHeight="1" x14ac:dyDescent="0.25">
      <c r="A208" s="266"/>
      <c r="B208" s="269"/>
      <c r="C208" s="121"/>
      <c r="D208" s="121" t="s">
        <v>473</v>
      </c>
      <c r="E208" s="120">
        <v>2</v>
      </c>
      <c r="F208" s="120">
        <v>0.7</v>
      </c>
      <c r="G208" s="120">
        <v>0.5</v>
      </c>
      <c r="H208" s="120">
        <v>1.05</v>
      </c>
      <c r="I208" s="121">
        <f>E208*F208*G208*H208</f>
        <v>0.73499999999999999</v>
      </c>
      <c r="J208" s="121"/>
      <c r="K208" s="121"/>
    </row>
    <row r="209" spans="1:11" s="130" customFormat="1" ht="16.95" customHeight="1" x14ac:dyDescent="0.25">
      <c r="A209" s="266"/>
      <c r="B209" s="269"/>
      <c r="C209" s="121"/>
      <c r="D209" s="121"/>
      <c r="E209" s="120"/>
      <c r="F209" s="120"/>
      <c r="G209" s="120"/>
      <c r="H209" s="120"/>
      <c r="I209" s="121"/>
      <c r="J209" s="121"/>
      <c r="K209" s="121"/>
    </row>
    <row r="210" spans="1:11" s="130" customFormat="1" ht="16.95" customHeight="1" x14ac:dyDescent="0.25">
      <c r="A210" s="266"/>
      <c r="B210" s="269"/>
      <c r="C210" s="121"/>
      <c r="D210" s="121" t="s">
        <v>473</v>
      </c>
      <c r="E210" s="269" t="s">
        <v>437</v>
      </c>
      <c r="F210" s="269"/>
      <c r="G210" s="269"/>
      <c r="H210" s="269"/>
      <c r="I210" s="121">
        <f>SUM(I207:I209)</f>
        <v>2.835</v>
      </c>
      <c r="J210" s="121">
        <v>1</v>
      </c>
      <c r="K210" s="121">
        <f>I210*J210</f>
        <v>2.835</v>
      </c>
    </row>
    <row r="211" spans="1:11" ht="16.95" customHeight="1" x14ac:dyDescent="0.25">
      <c r="A211" s="270">
        <v>4</v>
      </c>
      <c r="B211" s="268" t="s">
        <v>502</v>
      </c>
      <c r="C211" s="94"/>
      <c r="D211" s="94" t="s">
        <v>473</v>
      </c>
      <c r="E211" s="93"/>
      <c r="F211" s="93"/>
      <c r="G211" s="93"/>
      <c r="H211" s="93"/>
      <c r="I211" s="94"/>
      <c r="J211" s="94"/>
      <c r="K211" s="94"/>
    </row>
    <row r="212" spans="1:11" ht="16.95" customHeight="1" x14ac:dyDescent="0.25">
      <c r="A212" s="270"/>
      <c r="B212" s="268"/>
      <c r="C212" s="94"/>
      <c r="D212" s="94" t="s">
        <v>473</v>
      </c>
      <c r="E212" s="93"/>
      <c r="F212" s="93"/>
      <c r="G212" s="93"/>
      <c r="H212" s="93"/>
      <c r="I212" s="94"/>
      <c r="J212" s="94"/>
      <c r="K212" s="94"/>
    </row>
    <row r="213" spans="1:11" ht="16.95" customHeight="1" x14ac:dyDescent="0.25">
      <c r="A213" s="270"/>
      <c r="B213" s="268"/>
      <c r="C213" s="94"/>
      <c r="D213" s="94" t="s">
        <v>473</v>
      </c>
      <c r="E213" s="93"/>
      <c r="F213" s="93"/>
      <c r="G213" s="93"/>
      <c r="H213" s="93"/>
      <c r="I213" s="94"/>
      <c r="J213" s="94"/>
      <c r="K213" s="94"/>
    </row>
    <row r="214" spans="1:11" ht="16.95" customHeight="1" x14ac:dyDescent="0.25">
      <c r="A214" s="270"/>
      <c r="B214" s="268"/>
      <c r="C214" s="94"/>
      <c r="D214" s="94" t="s">
        <v>473</v>
      </c>
      <c r="E214" s="268" t="s">
        <v>532</v>
      </c>
      <c r="F214" s="268"/>
      <c r="G214" s="268"/>
      <c r="H214" s="268"/>
      <c r="I214" s="95">
        <f>SUM(I211:I213)</f>
        <v>0</v>
      </c>
      <c r="J214" s="95">
        <v>1</v>
      </c>
      <c r="K214" s="113">
        <f>I214*J214</f>
        <v>0</v>
      </c>
    </row>
    <row r="215" spans="1:11" s="130" customFormat="1" ht="16.95" customHeight="1" x14ac:dyDescent="0.25">
      <c r="A215" s="266">
        <v>5</v>
      </c>
      <c r="B215" s="271" t="s">
        <v>493</v>
      </c>
      <c r="C215" s="121"/>
      <c r="D215" s="121" t="s">
        <v>473</v>
      </c>
      <c r="E215" s="120">
        <v>1</v>
      </c>
      <c r="F215" s="120">
        <v>2</v>
      </c>
      <c r="G215" s="120">
        <v>1.7</v>
      </c>
      <c r="H215" s="120">
        <v>0.1</v>
      </c>
      <c r="I215" s="121">
        <f t="shared" ref="I215" si="5">E215*F215*G215*H215</f>
        <v>0.34</v>
      </c>
      <c r="J215" s="121"/>
      <c r="K215" s="121"/>
    </row>
    <row r="216" spans="1:11" s="130" customFormat="1" ht="16.95" customHeight="1" x14ac:dyDescent="0.25">
      <c r="A216" s="266"/>
      <c r="B216" s="272"/>
      <c r="C216" s="121"/>
      <c r="D216" s="121" t="s">
        <v>473</v>
      </c>
      <c r="E216" s="120"/>
      <c r="F216" s="120"/>
      <c r="G216" s="120"/>
      <c r="H216" s="120"/>
      <c r="I216" s="121"/>
      <c r="J216" s="121"/>
      <c r="K216" s="121"/>
    </row>
    <row r="217" spans="1:11" s="130" customFormat="1" ht="16.95" customHeight="1" x14ac:dyDescent="0.25">
      <c r="A217" s="266"/>
      <c r="B217" s="273"/>
      <c r="C217" s="121"/>
      <c r="D217" s="121" t="s">
        <v>473</v>
      </c>
      <c r="E217" s="274" t="s">
        <v>437</v>
      </c>
      <c r="F217" s="275"/>
      <c r="G217" s="275"/>
      <c r="H217" s="276"/>
      <c r="I217" s="132">
        <f>SUM(I215:I216)</f>
        <v>0.34</v>
      </c>
      <c r="J217" s="121"/>
      <c r="K217" s="121"/>
    </row>
    <row r="218" spans="1:11" s="130" customFormat="1" ht="16.95" customHeight="1" x14ac:dyDescent="0.25">
      <c r="A218" s="266"/>
      <c r="B218" s="131" t="s">
        <v>578</v>
      </c>
      <c r="C218" s="121"/>
      <c r="D218" s="121" t="s">
        <v>473</v>
      </c>
      <c r="E218" s="120">
        <v>2</v>
      </c>
      <c r="F218" s="120">
        <v>2</v>
      </c>
      <c r="G218" s="120">
        <v>1.05</v>
      </c>
      <c r="H218" s="120"/>
      <c r="I218" s="121">
        <f>G218*F218*E218</f>
        <v>4.2</v>
      </c>
      <c r="J218" s="121"/>
      <c r="K218" s="121"/>
    </row>
    <row r="219" spans="1:11" s="130" customFormat="1" ht="16.95" customHeight="1" x14ac:dyDescent="0.25">
      <c r="A219" s="266"/>
      <c r="B219" s="131"/>
      <c r="C219" s="121"/>
      <c r="D219" s="121" t="s">
        <v>473</v>
      </c>
      <c r="E219" s="120">
        <v>2</v>
      </c>
      <c r="F219" s="120">
        <v>1.7</v>
      </c>
      <c r="G219" s="120">
        <v>1.05</v>
      </c>
      <c r="H219" s="120"/>
      <c r="I219" s="121">
        <f>G219*F219*E219</f>
        <v>3.57</v>
      </c>
      <c r="J219" s="121"/>
      <c r="K219" s="121"/>
    </row>
    <row r="220" spans="1:11" s="130" customFormat="1" ht="16.95" customHeight="1" x14ac:dyDescent="0.25">
      <c r="A220" s="266"/>
      <c r="B220" s="131"/>
      <c r="C220" s="121"/>
      <c r="D220" s="121" t="s">
        <v>473</v>
      </c>
      <c r="E220" s="274" t="s">
        <v>437</v>
      </c>
      <c r="F220" s="275"/>
      <c r="G220" s="275"/>
      <c r="H220" s="276"/>
      <c r="I220" s="132">
        <f>SUM(I218:I219)</f>
        <v>7.77</v>
      </c>
      <c r="J220" s="121"/>
      <c r="K220" s="121"/>
    </row>
    <row r="221" spans="1:11" s="130" customFormat="1" ht="16.95" customHeight="1" x14ac:dyDescent="0.25">
      <c r="A221" s="266"/>
      <c r="B221" s="131"/>
      <c r="C221" s="121"/>
      <c r="D221" s="121" t="s">
        <v>473</v>
      </c>
      <c r="E221" s="269" t="s">
        <v>532</v>
      </c>
      <c r="F221" s="269"/>
      <c r="G221" s="269"/>
      <c r="H221" s="269"/>
      <c r="I221" s="121"/>
      <c r="J221" s="121">
        <v>1</v>
      </c>
      <c r="K221" s="121">
        <f>I221*J221</f>
        <v>0</v>
      </c>
    </row>
    <row r="222" spans="1:11" s="130" customFormat="1" ht="16.95" customHeight="1" x14ac:dyDescent="0.25">
      <c r="A222" s="266">
        <v>6</v>
      </c>
      <c r="B222" s="269" t="s">
        <v>579</v>
      </c>
      <c r="C222" s="121"/>
      <c r="D222" s="121" t="s">
        <v>97</v>
      </c>
      <c r="E222" s="120">
        <v>2</v>
      </c>
      <c r="F222" s="120">
        <v>1</v>
      </c>
      <c r="G222" s="120">
        <v>1</v>
      </c>
      <c r="H222" s="120"/>
      <c r="I222" s="121">
        <f>E222*F222*G222</f>
        <v>2</v>
      </c>
      <c r="J222" s="121"/>
      <c r="K222" s="121"/>
    </row>
    <row r="223" spans="1:11" s="130" customFormat="1" ht="16.95" customHeight="1" x14ac:dyDescent="0.25">
      <c r="A223" s="266"/>
      <c r="B223" s="269"/>
      <c r="C223" s="121"/>
      <c r="D223" s="121" t="s">
        <v>97</v>
      </c>
      <c r="E223" s="120">
        <v>2</v>
      </c>
      <c r="F223" s="120">
        <v>0.7</v>
      </c>
      <c r="G223" s="120">
        <v>1</v>
      </c>
      <c r="H223" s="120"/>
      <c r="I223" s="121">
        <f>E223*F223*G223</f>
        <v>1.4</v>
      </c>
      <c r="J223" s="121"/>
      <c r="K223" s="121"/>
    </row>
    <row r="224" spans="1:11" s="130" customFormat="1" ht="16.95" customHeight="1" x14ac:dyDescent="0.25">
      <c r="A224" s="266"/>
      <c r="B224" s="269"/>
      <c r="C224" s="121"/>
      <c r="D224" s="121" t="s">
        <v>97</v>
      </c>
      <c r="E224" s="269" t="s">
        <v>532</v>
      </c>
      <c r="F224" s="269"/>
      <c r="G224" s="269"/>
      <c r="H224" s="269"/>
      <c r="I224" s="132">
        <f>SUM(I222:I223)</f>
        <v>3.4</v>
      </c>
      <c r="J224" s="121">
        <v>1</v>
      </c>
      <c r="K224" s="121">
        <f>I224*J224</f>
        <v>3.4</v>
      </c>
    </row>
    <row r="225" spans="1:11" s="130" customFormat="1" ht="16.95" customHeight="1" x14ac:dyDescent="0.25">
      <c r="A225" s="128" t="s">
        <v>31</v>
      </c>
      <c r="B225" s="286" t="s">
        <v>580</v>
      </c>
      <c r="C225" s="286"/>
      <c r="D225" s="286"/>
      <c r="E225" s="286"/>
      <c r="F225" s="286"/>
      <c r="G225" s="286"/>
      <c r="H225" s="286"/>
      <c r="I225" s="129"/>
      <c r="J225" s="129">
        <v>1</v>
      </c>
      <c r="K225" s="129">
        <v>1</v>
      </c>
    </row>
    <row r="226" spans="1:11" s="130" customFormat="1" ht="16.95" customHeight="1" x14ac:dyDescent="0.25">
      <c r="A226" s="266">
        <v>1</v>
      </c>
      <c r="B226" s="269" t="s">
        <v>577</v>
      </c>
      <c r="C226" s="121"/>
      <c r="D226" s="121" t="s">
        <v>473</v>
      </c>
      <c r="E226" s="120">
        <v>2</v>
      </c>
      <c r="F226" s="120">
        <v>2</v>
      </c>
      <c r="G226" s="120">
        <v>0.95</v>
      </c>
      <c r="H226" s="120"/>
      <c r="I226" s="121">
        <f>G226*F226*E226</f>
        <v>3.8</v>
      </c>
      <c r="J226" s="121"/>
      <c r="K226" s="121"/>
    </row>
    <row r="227" spans="1:11" s="130" customFormat="1" ht="16.95" customHeight="1" x14ac:dyDescent="0.25">
      <c r="A227" s="266"/>
      <c r="B227" s="269"/>
      <c r="C227" s="121"/>
      <c r="D227" s="121" t="s">
        <v>473</v>
      </c>
      <c r="E227" s="120"/>
      <c r="F227" s="120"/>
      <c r="G227" s="120"/>
      <c r="H227" s="120"/>
      <c r="I227" s="121"/>
      <c r="J227" s="121"/>
      <c r="K227" s="121"/>
    </row>
    <row r="228" spans="1:11" s="130" customFormat="1" ht="16.95" customHeight="1" x14ac:dyDescent="0.25">
      <c r="A228" s="266"/>
      <c r="B228" s="269"/>
      <c r="C228" s="121"/>
      <c r="D228" s="121"/>
      <c r="E228" s="120"/>
      <c r="F228" s="120"/>
      <c r="G228" s="120"/>
      <c r="H228" s="120"/>
      <c r="I228" s="121"/>
      <c r="J228" s="121"/>
      <c r="K228" s="121"/>
    </row>
    <row r="229" spans="1:11" s="130" customFormat="1" ht="16.95" customHeight="1" x14ac:dyDescent="0.25">
      <c r="A229" s="266"/>
      <c r="B229" s="269"/>
      <c r="C229" s="121"/>
      <c r="D229" s="121"/>
      <c r="E229" s="120"/>
      <c r="F229" s="120"/>
      <c r="G229" s="120"/>
      <c r="H229" s="120"/>
      <c r="I229" s="121"/>
      <c r="J229" s="121"/>
      <c r="K229" s="121"/>
    </row>
    <row r="230" spans="1:11" s="130" customFormat="1" ht="16.95" customHeight="1" x14ac:dyDescent="0.25">
      <c r="A230" s="266"/>
      <c r="B230" s="269"/>
      <c r="C230" s="121"/>
      <c r="D230" s="121" t="s">
        <v>473</v>
      </c>
      <c r="E230" s="266" t="s">
        <v>482</v>
      </c>
      <c r="F230" s="266"/>
      <c r="G230" s="266"/>
      <c r="H230" s="266"/>
      <c r="I230" s="132">
        <f>SUM(I226:I229)</f>
        <v>3.8</v>
      </c>
      <c r="J230" s="121">
        <v>1</v>
      </c>
      <c r="K230" s="121">
        <f>I230*J230</f>
        <v>3.8</v>
      </c>
    </row>
    <row r="231" spans="1:11" s="130" customFormat="1" ht="16.95" customHeight="1" x14ac:dyDescent="0.25">
      <c r="A231" s="119"/>
      <c r="B231" s="121" t="s">
        <v>516</v>
      </c>
      <c r="C231" s="121"/>
      <c r="D231" s="121"/>
      <c r="E231" s="119"/>
      <c r="F231" s="119"/>
      <c r="G231" s="119"/>
      <c r="H231" s="119"/>
      <c r="I231" s="121">
        <v>1.5</v>
      </c>
      <c r="J231" s="121">
        <v>1</v>
      </c>
      <c r="K231" s="121">
        <f>I231*J231</f>
        <v>1.5</v>
      </c>
    </row>
    <row r="232" spans="1:11" s="130" customFormat="1" ht="16.95" customHeight="1" x14ac:dyDescent="0.25">
      <c r="A232" s="266">
        <v>2</v>
      </c>
      <c r="B232" s="269" t="s">
        <v>531</v>
      </c>
      <c r="C232" s="121"/>
      <c r="D232" s="121" t="s">
        <v>473</v>
      </c>
      <c r="E232" s="120">
        <v>2</v>
      </c>
      <c r="F232" s="120">
        <v>2</v>
      </c>
      <c r="G232" s="120">
        <v>0.5</v>
      </c>
      <c r="H232" s="120">
        <v>1.05</v>
      </c>
      <c r="I232" s="121">
        <f>E232*F232*G232*H232</f>
        <v>2.1</v>
      </c>
      <c r="J232" s="121"/>
      <c r="K232" s="121"/>
    </row>
    <row r="233" spans="1:11" s="130" customFormat="1" ht="16.95" customHeight="1" x14ac:dyDescent="0.25">
      <c r="A233" s="266"/>
      <c r="B233" s="269"/>
      <c r="C233" s="121"/>
      <c r="D233" s="121" t="s">
        <v>473</v>
      </c>
      <c r="E233" s="120">
        <v>2</v>
      </c>
      <c r="F233" s="120">
        <v>1</v>
      </c>
      <c r="G233" s="120">
        <v>0.5</v>
      </c>
      <c r="H233" s="120">
        <v>1.05</v>
      </c>
      <c r="I233" s="121">
        <f>E233*F233*G233*H233</f>
        <v>1.05</v>
      </c>
      <c r="J233" s="121"/>
      <c r="K233" s="121"/>
    </row>
    <row r="234" spans="1:11" s="130" customFormat="1" ht="16.95" customHeight="1" x14ac:dyDescent="0.25">
      <c r="A234" s="266"/>
      <c r="B234" s="269"/>
      <c r="C234" s="121"/>
      <c r="D234" s="121"/>
      <c r="E234" s="120"/>
      <c r="F234" s="120"/>
      <c r="G234" s="120"/>
      <c r="H234" s="120"/>
      <c r="I234" s="121"/>
      <c r="J234" s="121"/>
      <c r="K234" s="121"/>
    </row>
    <row r="235" spans="1:11" s="130" customFormat="1" ht="16.95" customHeight="1" x14ac:dyDescent="0.25">
      <c r="A235" s="266"/>
      <c r="B235" s="269"/>
      <c r="C235" s="121"/>
      <c r="D235" s="121" t="s">
        <v>473</v>
      </c>
      <c r="E235" s="269" t="s">
        <v>437</v>
      </c>
      <c r="F235" s="269"/>
      <c r="G235" s="269"/>
      <c r="H235" s="269"/>
      <c r="I235" s="132">
        <f>SUM(I232:I234)</f>
        <v>3.1500000000000004</v>
      </c>
      <c r="J235" s="121">
        <v>1</v>
      </c>
      <c r="K235" s="121">
        <f>I235*J235</f>
        <v>3.1500000000000004</v>
      </c>
    </row>
    <row r="236" spans="1:11" ht="16.95" customHeight="1" x14ac:dyDescent="0.25">
      <c r="A236" s="270">
        <v>4</v>
      </c>
      <c r="B236" s="268" t="s">
        <v>502</v>
      </c>
      <c r="C236" s="94"/>
      <c r="D236" s="94" t="s">
        <v>473</v>
      </c>
      <c r="E236" s="93"/>
      <c r="F236" s="93"/>
      <c r="G236" s="93"/>
      <c r="H236" s="93"/>
      <c r="I236" s="94"/>
      <c r="J236" s="94"/>
      <c r="K236" s="94"/>
    </row>
    <row r="237" spans="1:11" ht="16.95" customHeight="1" x14ac:dyDescent="0.25">
      <c r="A237" s="270"/>
      <c r="B237" s="268"/>
      <c r="C237" s="94"/>
      <c r="D237" s="94" t="s">
        <v>473</v>
      </c>
      <c r="E237" s="93"/>
      <c r="F237" s="93"/>
      <c r="G237" s="93"/>
      <c r="H237" s="93"/>
      <c r="I237" s="94"/>
      <c r="J237" s="94"/>
      <c r="K237" s="94"/>
    </row>
    <row r="238" spans="1:11" ht="16.95" customHeight="1" x14ac:dyDescent="0.25">
      <c r="A238" s="270"/>
      <c r="B238" s="268"/>
      <c r="C238" s="94"/>
      <c r="D238" s="94" t="s">
        <v>473</v>
      </c>
      <c r="E238" s="93"/>
      <c r="F238" s="93"/>
      <c r="G238" s="93"/>
      <c r="H238" s="93"/>
      <c r="I238" s="94"/>
      <c r="J238" s="94"/>
      <c r="K238" s="94"/>
    </row>
    <row r="239" spans="1:11" ht="16.95" customHeight="1" x14ac:dyDescent="0.25">
      <c r="A239" s="270"/>
      <c r="B239" s="268"/>
      <c r="C239" s="94"/>
      <c r="D239" s="94" t="s">
        <v>473</v>
      </c>
      <c r="E239" s="268" t="s">
        <v>532</v>
      </c>
      <c r="F239" s="268"/>
      <c r="G239" s="268"/>
      <c r="H239" s="268"/>
      <c r="I239" s="95">
        <f>SUM(I236:I238)</f>
        <v>0</v>
      </c>
      <c r="J239" s="95">
        <v>1</v>
      </c>
      <c r="K239" s="113">
        <f>I239*J239</f>
        <v>0</v>
      </c>
    </row>
    <row r="240" spans="1:11" s="130" customFormat="1" ht="16.95" customHeight="1" x14ac:dyDescent="0.25">
      <c r="A240" s="266">
        <v>5</v>
      </c>
      <c r="B240" s="271" t="s">
        <v>493</v>
      </c>
      <c r="C240" s="121"/>
      <c r="D240" s="121" t="s">
        <v>473</v>
      </c>
      <c r="E240" s="120">
        <v>1</v>
      </c>
      <c r="F240" s="120">
        <v>2</v>
      </c>
      <c r="G240" s="120">
        <v>2</v>
      </c>
      <c r="H240" s="120">
        <v>0.1</v>
      </c>
      <c r="I240" s="121">
        <f t="shared" ref="I240:I242" si="6">E240*F240*G240*H240</f>
        <v>0.4</v>
      </c>
      <c r="J240" s="121"/>
      <c r="K240" s="121"/>
    </row>
    <row r="241" spans="1:11" s="130" customFormat="1" ht="16.95" customHeight="1" x14ac:dyDescent="0.25">
      <c r="A241" s="266"/>
      <c r="B241" s="272"/>
      <c r="C241" s="121"/>
      <c r="D241" s="121"/>
      <c r="E241" s="120">
        <v>1</v>
      </c>
      <c r="F241" s="120">
        <v>2</v>
      </c>
      <c r="G241" s="120">
        <v>1</v>
      </c>
      <c r="H241" s="120">
        <v>0.05</v>
      </c>
      <c r="I241" s="121">
        <f>E241*F241*G241*H241</f>
        <v>0.1</v>
      </c>
      <c r="J241" s="121"/>
      <c r="K241" s="121"/>
    </row>
    <row r="242" spans="1:11" s="130" customFormat="1" ht="16.95" customHeight="1" x14ac:dyDescent="0.25">
      <c r="A242" s="266"/>
      <c r="B242" s="272"/>
      <c r="C242" s="121"/>
      <c r="D242" s="121" t="s">
        <v>473</v>
      </c>
      <c r="E242" s="120">
        <v>1</v>
      </c>
      <c r="F242" s="120">
        <v>2</v>
      </c>
      <c r="G242" s="120">
        <v>2</v>
      </c>
      <c r="H242" s="120">
        <v>0.05</v>
      </c>
      <c r="I242" s="121">
        <f t="shared" si="6"/>
        <v>0.2</v>
      </c>
      <c r="J242" s="121"/>
      <c r="K242" s="121"/>
    </row>
    <row r="243" spans="1:11" s="130" customFormat="1" ht="16.95" customHeight="1" x14ac:dyDescent="0.25">
      <c r="A243" s="266"/>
      <c r="B243" s="273"/>
      <c r="C243" s="121"/>
      <c r="D243" s="121" t="s">
        <v>473</v>
      </c>
      <c r="E243" s="274" t="s">
        <v>437</v>
      </c>
      <c r="F243" s="275"/>
      <c r="G243" s="275"/>
      <c r="H243" s="276"/>
      <c r="I243" s="132">
        <f>SUM(I240:I242)</f>
        <v>0.7</v>
      </c>
      <c r="J243" s="121"/>
      <c r="K243" s="121"/>
    </row>
    <row r="244" spans="1:11" s="130" customFormat="1" ht="16.95" customHeight="1" x14ac:dyDescent="0.25">
      <c r="A244" s="266"/>
      <c r="B244" s="131" t="s">
        <v>578</v>
      </c>
      <c r="C244" s="121"/>
      <c r="D244" s="121" t="s">
        <v>473</v>
      </c>
      <c r="E244" s="120">
        <v>4</v>
      </c>
      <c r="F244" s="120">
        <v>2</v>
      </c>
      <c r="G244" s="120">
        <v>0.8</v>
      </c>
      <c r="H244" s="120"/>
      <c r="I244" s="121">
        <f>G244*F244*E244</f>
        <v>6.4</v>
      </c>
      <c r="J244" s="121"/>
      <c r="K244" s="121"/>
    </row>
    <row r="245" spans="1:11" s="130" customFormat="1" ht="16.95" customHeight="1" x14ac:dyDescent="0.25">
      <c r="A245" s="266"/>
      <c r="B245" s="131"/>
      <c r="C245" s="121"/>
      <c r="D245" s="121" t="s">
        <v>473</v>
      </c>
      <c r="E245" s="120"/>
      <c r="F245" s="120"/>
      <c r="G245" s="120"/>
      <c r="H245" s="120"/>
      <c r="I245" s="121">
        <f>G245*F245*E245</f>
        <v>0</v>
      </c>
      <c r="J245" s="121"/>
      <c r="K245" s="121"/>
    </row>
    <row r="246" spans="1:11" s="130" customFormat="1" ht="16.95" customHeight="1" x14ac:dyDescent="0.25">
      <c r="A246" s="266"/>
      <c r="B246" s="131"/>
      <c r="C246" s="121"/>
      <c r="D246" s="121" t="s">
        <v>473</v>
      </c>
      <c r="E246" s="274" t="s">
        <v>437</v>
      </c>
      <c r="F246" s="275"/>
      <c r="G246" s="275"/>
      <c r="H246" s="276"/>
      <c r="I246" s="132">
        <f>SUM(I244:I245)</f>
        <v>6.4</v>
      </c>
      <c r="J246" s="121"/>
      <c r="K246" s="121"/>
    </row>
    <row r="247" spans="1:11" s="130" customFormat="1" ht="16.95" customHeight="1" x14ac:dyDescent="0.25">
      <c r="A247" s="266"/>
      <c r="B247" s="131"/>
      <c r="C247" s="121"/>
      <c r="D247" s="121" t="s">
        <v>473</v>
      </c>
      <c r="E247" s="269" t="s">
        <v>532</v>
      </c>
      <c r="F247" s="269"/>
      <c r="G247" s="269"/>
      <c r="H247" s="269"/>
      <c r="I247" s="121"/>
      <c r="J247" s="121">
        <v>1</v>
      </c>
      <c r="K247" s="121">
        <f>I247*J247</f>
        <v>0</v>
      </c>
    </row>
    <row r="248" spans="1:11" s="130" customFormat="1" ht="16.95" customHeight="1" x14ac:dyDescent="0.25">
      <c r="A248" s="266">
        <v>6</v>
      </c>
      <c r="B248" s="269" t="s">
        <v>579</v>
      </c>
      <c r="C248" s="121"/>
      <c r="D248" s="121" t="s">
        <v>97</v>
      </c>
      <c r="E248" s="120">
        <v>4</v>
      </c>
      <c r="F248" s="120">
        <v>1</v>
      </c>
      <c r="G248" s="120">
        <v>0.8</v>
      </c>
      <c r="H248" s="120"/>
      <c r="I248" s="121">
        <f>E248*F248*G248</f>
        <v>3.2</v>
      </c>
      <c r="J248" s="121"/>
      <c r="K248" s="121"/>
    </row>
    <row r="249" spans="1:11" s="130" customFormat="1" ht="16.95" customHeight="1" x14ac:dyDescent="0.25">
      <c r="A249" s="266"/>
      <c r="B249" s="269"/>
      <c r="C249" s="121"/>
      <c r="D249" s="121" t="s">
        <v>97</v>
      </c>
      <c r="E249" s="120"/>
      <c r="F249" s="120"/>
      <c r="G249" s="120"/>
      <c r="H249" s="120"/>
      <c r="I249" s="121">
        <f>E249*F249*G249</f>
        <v>0</v>
      </c>
      <c r="J249" s="121"/>
      <c r="K249" s="121"/>
    </row>
    <row r="250" spans="1:11" s="130" customFormat="1" ht="16.95" customHeight="1" x14ac:dyDescent="0.25">
      <c r="A250" s="266"/>
      <c r="B250" s="269"/>
      <c r="C250" s="121"/>
      <c r="D250" s="121" t="s">
        <v>97</v>
      </c>
      <c r="E250" s="269" t="s">
        <v>532</v>
      </c>
      <c r="F250" s="269"/>
      <c r="G250" s="269"/>
      <c r="H250" s="269"/>
      <c r="I250" s="132">
        <f>SUM(I248:I249)</f>
        <v>3.2</v>
      </c>
      <c r="J250" s="121">
        <v>1</v>
      </c>
      <c r="K250" s="121">
        <f>I250*J250</f>
        <v>3.2</v>
      </c>
    </row>
    <row r="251" spans="1:11" ht="16.95" customHeight="1" x14ac:dyDescent="0.25">
      <c r="A251" s="270">
        <v>7</v>
      </c>
      <c r="B251" s="268" t="s">
        <v>534</v>
      </c>
      <c r="C251" s="94"/>
      <c r="D251" s="94" t="s">
        <v>97</v>
      </c>
      <c r="E251" s="93">
        <v>2</v>
      </c>
      <c r="F251" s="93">
        <v>3.2</v>
      </c>
      <c r="G251" s="93">
        <v>1.1000000000000001</v>
      </c>
      <c r="H251" s="93"/>
      <c r="I251" s="94">
        <f>E251*F251*G251</f>
        <v>7.0400000000000009</v>
      </c>
      <c r="J251" s="94"/>
      <c r="K251" s="94"/>
    </row>
    <row r="252" spans="1:11" ht="16.95" customHeight="1" x14ac:dyDescent="0.25">
      <c r="A252" s="270"/>
      <c r="B252" s="268"/>
      <c r="C252" s="94"/>
      <c r="D252" s="94" t="s">
        <v>97</v>
      </c>
      <c r="E252" s="93">
        <v>2</v>
      </c>
      <c r="F252" s="93">
        <v>1.6</v>
      </c>
      <c r="G252" s="93">
        <v>1.1000000000000001</v>
      </c>
      <c r="H252" s="93"/>
      <c r="I252" s="94">
        <f>E252*F252*G252</f>
        <v>3.5200000000000005</v>
      </c>
      <c r="J252" s="94"/>
      <c r="K252" s="94"/>
    </row>
    <row r="253" spans="1:11" ht="16.95" customHeight="1" x14ac:dyDescent="0.25">
      <c r="A253" s="270"/>
      <c r="B253" s="268"/>
      <c r="C253" s="94"/>
      <c r="D253" s="94" t="s">
        <v>97</v>
      </c>
      <c r="E253" s="93">
        <v>8</v>
      </c>
      <c r="F253" s="93">
        <v>1.3</v>
      </c>
      <c r="G253" s="93">
        <v>1.1000000000000001</v>
      </c>
      <c r="H253" s="93"/>
      <c r="I253" s="94">
        <f>E253*F253*G253</f>
        <v>11.440000000000001</v>
      </c>
      <c r="J253" s="94"/>
      <c r="K253" s="94"/>
    </row>
    <row r="254" spans="1:11" ht="16.95" customHeight="1" x14ac:dyDescent="0.25">
      <c r="A254" s="270"/>
      <c r="B254" s="268"/>
      <c r="C254" s="94"/>
      <c r="D254" s="94" t="s">
        <v>97</v>
      </c>
      <c r="E254" s="93">
        <v>4</v>
      </c>
      <c r="F254" s="93">
        <v>2.06</v>
      </c>
      <c r="G254" s="93">
        <v>1</v>
      </c>
      <c r="H254" s="93"/>
      <c r="I254" s="94">
        <f>E254*F254*G254</f>
        <v>8.24</v>
      </c>
      <c r="J254" s="94"/>
      <c r="K254" s="94"/>
    </row>
    <row r="255" spans="1:11" ht="16.95" customHeight="1" x14ac:dyDescent="0.25">
      <c r="A255" s="270"/>
      <c r="B255" s="268"/>
      <c r="C255" s="94"/>
      <c r="D255" s="94" t="s">
        <v>97</v>
      </c>
      <c r="E255" s="268" t="s">
        <v>532</v>
      </c>
      <c r="F255" s="268"/>
      <c r="G255" s="268"/>
      <c r="H255" s="268"/>
      <c r="I255" s="95">
        <f>SUM(I251:I254)</f>
        <v>30.240000000000002</v>
      </c>
      <c r="J255" s="95">
        <v>1</v>
      </c>
      <c r="K255" s="113">
        <f>I255*J255</f>
        <v>30.240000000000002</v>
      </c>
    </row>
    <row r="256" spans="1:11" ht="16.95" customHeight="1" x14ac:dyDescent="0.25">
      <c r="A256" s="270">
        <v>8</v>
      </c>
      <c r="B256" s="268" t="s">
        <v>497</v>
      </c>
      <c r="C256" s="94"/>
      <c r="D256" s="94" t="s">
        <v>473</v>
      </c>
      <c r="E256" s="93">
        <v>1</v>
      </c>
      <c r="F256" s="93">
        <v>2</v>
      </c>
      <c r="G256" s="93">
        <v>1.5</v>
      </c>
      <c r="H256" s="93">
        <v>0.7</v>
      </c>
      <c r="I256" s="94">
        <f>E256*F256*G256*H256</f>
        <v>2.0999999999999996</v>
      </c>
      <c r="J256" s="94"/>
      <c r="K256" s="94"/>
    </row>
    <row r="257" spans="1:11" ht="16.95" customHeight="1" x14ac:dyDescent="0.25">
      <c r="A257" s="270"/>
      <c r="B257" s="268"/>
      <c r="C257" s="94"/>
      <c r="D257" s="94" t="s">
        <v>473</v>
      </c>
      <c r="E257" s="268" t="s">
        <v>532</v>
      </c>
      <c r="F257" s="268"/>
      <c r="G257" s="268"/>
      <c r="H257" s="268"/>
      <c r="I257" s="95">
        <f>SUM(I256)</f>
        <v>2.0999999999999996</v>
      </c>
      <c r="J257" s="95">
        <v>1</v>
      </c>
      <c r="K257" s="113">
        <f>I257*J257</f>
        <v>2.0999999999999996</v>
      </c>
    </row>
    <row r="258" spans="1:11" s="130" customFormat="1" ht="16.95" customHeight="1" x14ac:dyDescent="0.25">
      <c r="A258" s="128" t="s">
        <v>31</v>
      </c>
      <c r="B258" s="286" t="s">
        <v>595</v>
      </c>
      <c r="C258" s="286"/>
      <c r="D258" s="286"/>
      <c r="E258" s="286"/>
      <c r="F258" s="286"/>
      <c r="G258" s="286"/>
      <c r="H258" s="286"/>
      <c r="I258" s="129"/>
      <c r="J258" s="129">
        <v>1</v>
      </c>
      <c r="K258" s="129">
        <v>1</v>
      </c>
    </row>
    <row r="259" spans="1:11" s="130" customFormat="1" ht="16.95" customHeight="1" x14ac:dyDescent="0.25">
      <c r="A259" s="266">
        <v>1</v>
      </c>
      <c r="B259" s="269" t="s">
        <v>577</v>
      </c>
      <c r="C259" s="121"/>
      <c r="D259" s="121" t="s">
        <v>473</v>
      </c>
      <c r="E259" s="120">
        <v>1.2</v>
      </c>
      <c r="F259" s="120">
        <v>1.2</v>
      </c>
      <c r="G259" s="120">
        <v>3.2</v>
      </c>
      <c r="H259" s="120">
        <v>2</v>
      </c>
      <c r="I259" s="121">
        <f>G259*F259*E259*H259</f>
        <v>9.2159999999999993</v>
      </c>
      <c r="J259" s="121"/>
      <c r="K259" s="121"/>
    </row>
    <row r="260" spans="1:11" s="130" customFormat="1" ht="16.95" customHeight="1" x14ac:dyDescent="0.25">
      <c r="A260" s="266"/>
      <c r="B260" s="269"/>
      <c r="C260" s="121"/>
      <c r="D260" s="121" t="s">
        <v>473</v>
      </c>
      <c r="E260" s="120">
        <v>0.6</v>
      </c>
      <c r="F260" s="120">
        <v>0.6</v>
      </c>
      <c r="G260" s="120">
        <v>2</v>
      </c>
      <c r="H260" s="120">
        <v>2</v>
      </c>
      <c r="I260" s="121">
        <f>G260*F260*E260*H260</f>
        <v>1.44</v>
      </c>
      <c r="J260" s="121"/>
      <c r="K260" s="121"/>
    </row>
    <row r="261" spans="1:11" s="130" customFormat="1" ht="16.95" customHeight="1" x14ac:dyDescent="0.25">
      <c r="A261" s="266"/>
      <c r="B261" s="269"/>
      <c r="C261" s="121"/>
      <c r="D261" s="121"/>
      <c r="E261" s="120"/>
      <c r="F261" s="120"/>
      <c r="G261" s="120"/>
      <c r="H261" s="120"/>
      <c r="I261" s="121"/>
      <c r="J261" s="121"/>
      <c r="K261" s="121"/>
    </row>
    <row r="262" spans="1:11" s="130" customFormat="1" ht="16.95" customHeight="1" x14ac:dyDescent="0.25">
      <c r="A262" s="266"/>
      <c r="B262" s="269"/>
      <c r="C262" s="121"/>
      <c r="D262" s="121"/>
      <c r="E262" s="120"/>
      <c r="F262" s="120"/>
      <c r="G262" s="120"/>
      <c r="H262" s="120"/>
      <c r="I262" s="121"/>
      <c r="J262" s="121"/>
      <c r="K262" s="121"/>
    </row>
    <row r="263" spans="1:11" s="130" customFormat="1" ht="16.95" customHeight="1" x14ac:dyDescent="0.25">
      <c r="A263" s="266"/>
      <c r="B263" s="269"/>
      <c r="C263" s="121"/>
      <c r="D263" s="121" t="s">
        <v>473</v>
      </c>
      <c r="E263" s="266" t="s">
        <v>482</v>
      </c>
      <c r="F263" s="266"/>
      <c r="G263" s="266"/>
      <c r="H263" s="266"/>
      <c r="I263" s="138">
        <f>SUM(I259:I262)</f>
        <v>10.655999999999999</v>
      </c>
      <c r="J263" s="121">
        <v>1</v>
      </c>
      <c r="K263" s="121">
        <f>I263*J263</f>
        <v>10.655999999999999</v>
      </c>
    </row>
    <row r="264" spans="1:11" s="130" customFormat="1" ht="16.95" customHeight="1" x14ac:dyDescent="0.25">
      <c r="A264" s="119"/>
      <c r="B264" s="121" t="s">
        <v>516</v>
      </c>
      <c r="C264" s="121"/>
      <c r="D264" s="121"/>
      <c r="E264" s="119"/>
      <c r="F264" s="119"/>
      <c r="G264" s="119"/>
      <c r="H264" s="119"/>
      <c r="I264" s="121">
        <v>6</v>
      </c>
      <c r="J264" s="121">
        <v>1</v>
      </c>
      <c r="K264" s="121">
        <f>I264*J264</f>
        <v>6</v>
      </c>
    </row>
    <row r="265" spans="1:11" s="130" customFormat="1" ht="16.95" customHeight="1" x14ac:dyDescent="0.25">
      <c r="A265" s="266">
        <v>2</v>
      </c>
      <c r="B265" s="269" t="s">
        <v>531</v>
      </c>
      <c r="C265" s="121"/>
      <c r="D265" s="121" t="s">
        <v>473</v>
      </c>
      <c r="E265" s="120">
        <v>1.2</v>
      </c>
      <c r="F265" s="120">
        <v>1.2</v>
      </c>
      <c r="G265" s="120">
        <v>1</v>
      </c>
      <c r="H265" s="120">
        <v>2</v>
      </c>
      <c r="I265" s="121">
        <f>E265*F265*G265*H265</f>
        <v>2.88</v>
      </c>
      <c r="J265" s="121"/>
      <c r="K265" s="121"/>
    </row>
    <row r="266" spans="1:11" s="130" customFormat="1" ht="16.95" customHeight="1" x14ac:dyDescent="0.25">
      <c r="A266" s="266"/>
      <c r="B266" s="269"/>
      <c r="C266" s="121"/>
      <c r="D266" s="121"/>
      <c r="E266" s="120"/>
      <c r="F266" s="120"/>
      <c r="G266" s="120"/>
      <c r="H266" s="120"/>
      <c r="I266" s="121"/>
      <c r="J266" s="121"/>
      <c r="K266" s="121"/>
    </row>
    <row r="267" spans="1:11" s="130" customFormat="1" ht="16.95" customHeight="1" x14ac:dyDescent="0.25">
      <c r="A267" s="266"/>
      <c r="B267" s="269"/>
      <c r="C267" s="121"/>
      <c r="D267" s="121"/>
      <c r="E267" s="120"/>
      <c r="F267" s="120"/>
      <c r="G267" s="120"/>
      <c r="H267" s="120"/>
      <c r="I267" s="121"/>
      <c r="J267" s="121"/>
      <c r="K267" s="121"/>
    </row>
    <row r="268" spans="1:11" s="130" customFormat="1" ht="16.95" customHeight="1" x14ac:dyDescent="0.25">
      <c r="A268" s="266"/>
      <c r="B268" s="269"/>
      <c r="C268" s="121"/>
      <c r="D268" s="121" t="s">
        <v>473</v>
      </c>
      <c r="E268" s="269" t="s">
        <v>437</v>
      </c>
      <c r="F268" s="269"/>
      <c r="G268" s="269"/>
      <c r="H268" s="269"/>
      <c r="I268" s="138">
        <f>SUM(I265:I267)</f>
        <v>2.88</v>
      </c>
      <c r="J268" s="121">
        <v>1</v>
      </c>
      <c r="K268" s="121">
        <f>I268*J268</f>
        <v>2.88</v>
      </c>
    </row>
    <row r="269" spans="1:11" s="130" customFormat="1" ht="16.95" customHeight="1" x14ac:dyDescent="0.25">
      <c r="A269" s="266">
        <v>4</v>
      </c>
      <c r="B269" s="269" t="s">
        <v>502</v>
      </c>
      <c r="C269" s="121"/>
      <c r="D269" s="121" t="s">
        <v>473</v>
      </c>
      <c r="E269" s="120">
        <v>0.3</v>
      </c>
      <c r="F269" s="120">
        <v>0.3</v>
      </c>
      <c r="G269" s="120">
        <v>1.9</v>
      </c>
      <c r="H269" s="120">
        <v>2</v>
      </c>
      <c r="I269" s="121">
        <f>H269*G269*F269*E269</f>
        <v>0.34199999999999997</v>
      </c>
      <c r="J269" s="121"/>
      <c r="K269" s="121"/>
    </row>
    <row r="270" spans="1:11" s="130" customFormat="1" ht="16.95" customHeight="1" x14ac:dyDescent="0.25">
      <c r="A270" s="266"/>
      <c r="B270" s="269"/>
      <c r="C270" s="121"/>
      <c r="D270" s="121" t="s">
        <v>473</v>
      </c>
      <c r="E270" s="120">
        <v>1.2</v>
      </c>
      <c r="F270" s="120">
        <v>0.8</v>
      </c>
      <c r="G270" s="120">
        <v>0.3</v>
      </c>
      <c r="H270" s="120">
        <v>2</v>
      </c>
      <c r="I270" s="121">
        <f>H270*G270*F270*E270</f>
        <v>0.57599999999999996</v>
      </c>
      <c r="J270" s="121"/>
      <c r="K270" s="121"/>
    </row>
    <row r="271" spans="1:11" s="130" customFormat="1" ht="16.95" customHeight="1" x14ac:dyDescent="0.25">
      <c r="A271" s="266"/>
      <c r="B271" s="269"/>
      <c r="C271" s="121"/>
      <c r="D271" s="121" t="s">
        <v>473</v>
      </c>
      <c r="E271" s="120"/>
      <c r="F271" s="120"/>
      <c r="G271" s="120"/>
      <c r="H271" s="120"/>
      <c r="I271" s="121"/>
      <c r="J271" s="121"/>
      <c r="K271" s="121"/>
    </row>
    <row r="272" spans="1:11" s="130" customFormat="1" ht="16.95" customHeight="1" x14ac:dyDescent="0.25">
      <c r="A272" s="266"/>
      <c r="B272" s="269"/>
      <c r="C272" s="121"/>
      <c r="D272" s="121" t="s">
        <v>473</v>
      </c>
      <c r="E272" s="269" t="s">
        <v>532</v>
      </c>
      <c r="F272" s="269"/>
      <c r="G272" s="269"/>
      <c r="H272" s="269"/>
      <c r="I272" s="121">
        <f>SUM(I269:I271)</f>
        <v>0.91799999999999993</v>
      </c>
      <c r="J272" s="121">
        <v>1</v>
      </c>
      <c r="K272" s="121">
        <f>I272*J272</f>
        <v>0.91799999999999993</v>
      </c>
    </row>
    <row r="273" spans="1:11" s="130" customFormat="1" ht="16.95" customHeight="1" x14ac:dyDescent="0.25">
      <c r="A273" s="320">
        <v>5</v>
      </c>
      <c r="B273" s="271" t="s">
        <v>493</v>
      </c>
      <c r="C273" s="121"/>
      <c r="D273" s="121" t="s">
        <v>473</v>
      </c>
      <c r="E273" s="120">
        <v>0.6</v>
      </c>
      <c r="F273" s="120">
        <v>0.6</v>
      </c>
      <c r="G273" s="120">
        <v>0.6</v>
      </c>
      <c r="H273" s="120">
        <v>2</v>
      </c>
      <c r="I273" s="121">
        <f t="shared" ref="I273" si="7">E273*F273*G273*H273</f>
        <v>0.432</v>
      </c>
      <c r="J273" s="121"/>
      <c r="K273" s="121"/>
    </row>
    <row r="274" spans="1:11" s="130" customFormat="1" ht="16.95" customHeight="1" x14ac:dyDescent="0.25">
      <c r="A274" s="320"/>
      <c r="B274" s="272"/>
      <c r="C274" s="121"/>
      <c r="D274" s="121"/>
      <c r="E274" s="120"/>
      <c r="F274" s="120"/>
      <c r="G274" s="120"/>
      <c r="H274" s="120"/>
      <c r="I274" s="121">
        <f>E274*F274*G274*H274</f>
        <v>0</v>
      </c>
      <c r="J274" s="121"/>
      <c r="K274" s="121"/>
    </row>
    <row r="275" spans="1:11" s="130" customFormat="1" ht="16.95" customHeight="1" x14ac:dyDescent="0.25">
      <c r="A275" s="320"/>
      <c r="B275" s="272"/>
      <c r="C275" s="121"/>
      <c r="D275" s="121" t="s">
        <v>473</v>
      </c>
      <c r="E275" s="120"/>
      <c r="F275" s="120"/>
      <c r="G275" s="120"/>
      <c r="H275" s="120"/>
      <c r="I275" s="121">
        <f t="shared" ref="I275" si="8">E275*F275*G275*H275</f>
        <v>0</v>
      </c>
      <c r="J275" s="121"/>
      <c r="K275" s="121"/>
    </row>
    <row r="276" spans="1:11" s="130" customFormat="1" ht="16.95" customHeight="1" x14ac:dyDescent="0.25">
      <c r="A276" s="320"/>
      <c r="B276" s="273"/>
      <c r="C276" s="121"/>
      <c r="D276" s="121" t="s">
        <v>473</v>
      </c>
      <c r="E276" s="274" t="s">
        <v>437</v>
      </c>
      <c r="F276" s="275"/>
      <c r="G276" s="275"/>
      <c r="H276" s="276"/>
      <c r="I276" s="138">
        <f>SUM(I273:I275)</f>
        <v>0.432</v>
      </c>
      <c r="J276" s="121"/>
      <c r="K276" s="121"/>
    </row>
    <row r="277" spans="1:11" s="135" customFormat="1" ht="16.95" customHeight="1" x14ac:dyDescent="0.25">
      <c r="A277" s="320"/>
      <c r="B277" s="137" t="s">
        <v>578</v>
      </c>
      <c r="C277" s="133"/>
      <c r="D277" s="133" t="s">
        <v>473</v>
      </c>
      <c r="E277" s="134">
        <v>1.2</v>
      </c>
      <c r="F277" s="134">
        <v>1.9</v>
      </c>
      <c r="G277" s="134">
        <v>2</v>
      </c>
      <c r="H277" s="134"/>
      <c r="I277" s="133">
        <f>G277*F277*E277</f>
        <v>4.5599999999999996</v>
      </c>
      <c r="J277" s="133"/>
      <c r="K277" s="133"/>
    </row>
    <row r="278" spans="1:11" s="135" customFormat="1" ht="16.95" customHeight="1" x14ac:dyDescent="0.25">
      <c r="A278" s="320"/>
      <c r="B278" s="137"/>
      <c r="C278" s="133"/>
      <c r="D278" s="133" t="s">
        <v>473</v>
      </c>
      <c r="E278" s="134"/>
      <c r="F278" s="134"/>
      <c r="G278" s="134"/>
      <c r="H278" s="134"/>
      <c r="I278" s="133">
        <f>G278*F278*E278</f>
        <v>0</v>
      </c>
      <c r="J278" s="133"/>
      <c r="K278" s="133"/>
    </row>
    <row r="279" spans="1:11" s="135" customFormat="1" ht="16.95" customHeight="1" x14ac:dyDescent="0.25">
      <c r="A279" s="320"/>
      <c r="B279" s="137"/>
      <c r="C279" s="133"/>
      <c r="D279" s="133" t="s">
        <v>473</v>
      </c>
      <c r="E279" s="321" t="s">
        <v>437</v>
      </c>
      <c r="F279" s="322"/>
      <c r="G279" s="322"/>
      <c r="H279" s="323"/>
      <c r="I279" s="136">
        <f>SUM(I277:I278)</f>
        <v>4.5599999999999996</v>
      </c>
      <c r="J279" s="133"/>
      <c r="K279" s="133"/>
    </row>
    <row r="280" spans="1:11" s="135" customFormat="1" ht="16.95" customHeight="1" x14ac:dyDescent="0.25">
      <c r="A280" s="320"/>
      <c r="B280" s="137"/>
      <c r="C280" s="133"/>
      <c r="D280" s="133" t="s">
        <v>473</v>
      </c>
      <c r="E280" s="319" t="s">
        <v>532</v>
      </c>
      <c r="F280" s="319"/>
      <c r="G280" s="319"/>
      <c r="H280" s="319"/>
      <c r="I280" s="133"/>
      <c r="J280" s="133">
        <v>1</v>
      </c>
      <c r="K280" s="133">
        <f>I280*J280</f>
        <v>0</v>
      </c>
    </row>
    <row r="281" spans="1:11" s="135" customFormat="1" ht="16.95" customHeight="1" x14ac:dyDescent="0.25">
      <c r="A281" s="320">
        <v>6</v>
      </c>
      <c r="B281" s="319" t="s">
        <v>579</v>
      </c>
      <c r="C281" s="133"/>
      <c r="D281" s="133" t="s">
        <v>97</v>
      </c>
      <c r="E281" s="134">
        <v>4</v>
      </c>
      <c r="F281" s="134">
        <v>1</v>
      </c>
      <c r="G281" s="134">
        <v>0.8</v>
      </c>
      <c r="H281" s="134"/>
      <c r="I281" s="133">
        <f>E281*F281*G281</f>
        <v>3.2</v>
      </c>
      <c r="J281" s="133"/>
      <c r="K281" s="133"/>
    </row>
    <row r="282" spans="1:11" s="135" customFormat="1" ht="16.95" customHeight="1" x14ac:dyDescent="0.25">
      <c r="A282" s="320"/>
      <c r="B282" s="319"/>
      <c r="C282" s="133"/>
      <c r="D282" s="133" t="s">
        <v>97</v>
      </c>
      <c r="E282" s="134"/>
      <c r="F282" s="134"/>
      <c r="G282" s="134"/>
      <c r="H282" s="134"/>
      <c r="I282" s="133">
        <f>E282*F282*G282</f>
        <v>0</v>
      </c>
      <c r="J282" s="133"/>
      <c r="K282" s="133"/>
    </row>
    <row r="283" spans="1:11" s="135" customFormat="1" ht="16.95" customHeight="1" x14ac:dyDescent="0.25">
      <c r="A283" s="320"/>
      <c r="B283" s="319"/>
      <c r="C283" s="133"/>
      <c r="D283" s="133" t="s">
        <v>97</v>
      </c>
      <c r="E283" s="319" t="s">
        <v>532</v>
      </c>
      <c r="F283" s="319"/>
      <c r="G283" s="319"/>
      <c r="H283" s="319"/>
      <c r="I283" s="136">
        <f>SUM(I281:I282)</f>
        <v>3.2</v>
      </c>
      <c r="J283" s="133">
        <v>1</v>
      </c>
      <c r="K283" s="133">
        <f>I283*J283</f>
        <v>3.2</v>
      </c>
    </row>
    <row r="284" spans="1:11" s="130" customFormat="1" ht="16.95" customHeight="1" x14ac:dyDescent="0.25">
      <c r="A284" s="128" t="s">
        <v>31</v>
      </c>
      <c r="B284" s="286" t="s">
        <v>805</v>
      </c>
      <c r="C284" s="286"/>
      <c r="D284" s="286"/>
      <c r="E284" s="286"/>
      <c r="F284" s="286"/>
      <c r="G284" s="286"/>
      <c r="H284" s="286"/>
      <c r="I284" s="129"/>
      <c r="J284" s="129">
        <v>1</v>
      </c>
      <c r="K284" s="129">
        <v>1</v>
      </c>
    </row>
    <row r="285" spans="1:11" s="130" customFormat="1" ht="16.95" customHeight="1" x14ac:dyDescent="0.25">
      <c r="A285" s="266">
        <v>1</v>
      </c>
      <c r="B285" s="269" t="s">
        <v>577</v>
      </c>
      <c r="C285" s="121"/>
      <c r="D285" s="121" t="s">
        <v>473</v>
      </c>
      <c r="E285" s="120">
        <v>1.3</v>
      </c>
      <c r="F285" s="120">
        <v>0.9</v>
      </c>
      <c r="G285" s="120">
        <v>0.85</v>
      </c>
      <c r="H285" s="120"/>
      <c r="I285" s="121">
        <f>G285*F285*E285</f>
        <v>0.99450000000000005</v>
      </c>
      <c r="J285" s="121"/>
      <c r="K285" s="121"/>
    </row>
    <row r="286" spans="1:11" s="130" customFormat="1" ht="16.95" customHeight="1" x14ac:dyDescent="0.25">
      <c r="A286" s="266"/>
      <c r="B286" s="269"/>
      <c r="C286" s="121"/>
      <c r="D286" s="121" t="s">
        <v>473</v>
      </c>
      <c r="E286" s="120"/>
      <c r="F286" s="120"/>
      <c r="G286" s="120"/>
      <c r="H286" s="120"/>
      <c r="I286" s="121"/>
      <c r="J286" s="121"/>
      <c r="K286" s="121"/>
    </row>
    <row r="287" spans="1:11" s="130" customFormat="1" ht="16.95" customHeight="1" x14ac:dyDescent="0.25">
      <c r="A287" s="266"/>
      <c r="B287" s="269"/>
      <c r="C287" s="121"/>
      <c r="D287" s="121"/>
      <c r="E287" s="120"/>
      <c r="F287" s="120"/>
      <c r="G287" s="120"/>
      <c r="H287" s="120"/>
      <c r="I287" s="121"/>
      <c r="J287" s="121"/>
      <c r="K287" s="121"/>
    </row>
    <row r="288" spans="1:11" s="130" customFormat="1" ht="16.95" customHeight="1" x14ac:dyDescent="0.25">
      <c r="A288" s="266"/>
      <c r="B288" s="269"/>
      <c r="C288" s="121"/>
      <c r="D288" s="121"/>
      <c r="E288" s="120"/>
      <c r="F288" s="120"/>
      <c r="G288" s="120"/>
      <c r="H288" s="120"/>
      <c r="I288" s="121"/>
      <c r="J288" s="121"/>
      <c r="K288" s="121"/>
    </row>
    <row r="289" spans="1:11" s="130" customFormat="1" ht="16.95" customHeight="1" x14ac:dyDescent="0.25">
      <c r="A289" s="266"/>
      <c r="B289" s="269"/>
      <c r="C289" s="121"/>
      <c r="D289" s="121" t="s">
        <v>473</v>
      </c>
      <c r="E289" s="266" t="s">
        <v>482</v>
      </c>
      <c r="F289" s="266"/>
      <c r="G289" s="266"/>
      <c r="H289" s="266"/>
      <c r="I289" s="132">
        <f>SUM(I285:I288)</f>
        <v>0.99450000000000005</v>
      </c>
      <c r="J289" s="121">
        <v>1</v>
      </c>
      <c r="K289" s="121">
        <f>I289*J289</f>
        <v>0.99450000000000005</v>
      </c>
    </row>
    <row r="290" spans="1:11" s="130" customFormat="1" ht="16.95" customHeight="1" x14ac:dyDescent="0.25">
      <c r="A290" s="119"/>
      <c r="B290" s="121" t="s">
        <v>516</v>
      </c>
      <c r="C290" s="121"/>
      <c r="D290" s="121"/>
      <c r="E290" s="119"/>
      <c r="F290" s="119"/>
      <c r="G290" s="119"/>
      <c r="H290" s="119"/>
      <c r="I290" s="121">
        <v>1.5</v>
      </c>
      <c r="J290" s="121">
        <v>1</v>
      </c>
      <c r="K290" s="121">
        <f>I290*J290</f>
        <v>1.5</v>
      </c>
    </row>
    <row r="291" spans="1:11" s="130" customFormat="1" ht="16.95" customHeight="1" x14ac:dyDescent="0.25">
      <c r="A291" s="266">
        <v>4</v>
      </c>
      <c r="B291" s="269" t="s">
        <v>806</v>
      </c>
      <c r="C291" s="121"/>
      <c r="D291" s="121" t="s">
        <v>473</v>
      </c>
      <c r="E291" s="120">
        <v>1.3</v>
      </c>
      <c r="F291" s="120">
        <v>2</v>
      </c>
      <c r="G291" s="120">
        <v>0.25</v>
      </c>
      <c r="H291" s="120">
        <v>0.75</v>
      </c>
      <c r="I291" s="121">
        <f>H291*G291*F291*E291</f>
        <v>0.48750000000000004</v>
      </c>
      <c r="J291" s="121"/>
      <c r="K291" s="121"/>
    </row>
    <row r="292" spans="1:11" s="130" customFormat="1" ht="16.95" customHeight="1" x14ac:dyDescent="0.25">
      <c r="A292" s="266"/>
      <c r="B292" s="269"/>
      <c r="C292" s="121"/>
      <c r="D292" s="121" t="s">
        <v>473</v>
      </c>
      <c r="E292" s="120">
        <v>0.4</v>
      </c>
      <c r="F292" s="120">
        <v>2</v>
      </c>
      <c r="G292" s="120">
        <v>0.25</v>
      </c>
      <c r="H292" s="120">
        <v>0.75</v>
      </c>
      <c r="I292" s="121">
        <f>H292*G292*F292*E292</f>
        <v>0.15000000000000002</v>
      </c>
      <c r="J292" s="121"/>
      <c r="K292" s="121"/>
    </row>
    <row r="293" spans="1:11" s="130" customFormat="1" ht="16.95" customHeight="1" x14ac:dyDescent="0.25">
      <c r="A293" s="266"/>
      <c r="B293" s="269"/>
      <c r="C293" s="121"/>
      <c r="D293" s="121" t="s">
        <v>473</v>
      </c>
      <c r="E293" s="120"/>
      <c r="F293" s="120"/>
      <c r="G293" s="120"/>
      <c r="H293" s="120"/>
      <c r="I293" s="121"/>
      <c r="J293" s="121"/>
      <c r="K293" s="121"/>
    </row>
    <row r="294" spans="1:11" s="130" customFormat="1" ht="16.95" customHeight="1" x14ac:dyDescent="0.25">
      <c r="A294" s="266"/>
      <c r="B294" s="269"/>
      <c r="C294" s="121"/>
      <c r="D294" s="121" t="s">
        <v>473</v>
      </c>
      <c r="E294" s="269" t="s">
        <v>532</v>
      </c>
      <c r="F294" s="269"/>
      <c r="G294" s="269"/>
      <c r="H294" s="269"/>
      <c r="I294" s="132">
        <f>SUM(I291:I293)</f>
        <v>0.63750000000000007</v>
      </c>
      <c r="J294" s="121">
        <v>1</v>
      </c>
      <c r="K294" s="121">
        <f>I294*J294</f>
        <v>0.63750000000000007</v>
      </c>
    </row>
    <row r="295" spans="1:11" s="130" customFormat="1" ht="16.95" customHeight="1" x14ac:dyDescent="0.25">
      <c r="A295" s="266">
        <v>5</v>
      </c>
      <c r="B295" s="271" t="s">
        <v>493</v>
      </c>
      <c r="C295" s="121"/>
      <c r="D295" s="121" t="s">
        <v>473</v>
      </c>
      <c r="E295" s="120">
        <v>1</v>
      </c>
      <c r="F295" s="120">
        <v>1.3</v>
      </c>
      <c r="G295" s="120">
        <v>0.9</v>
      </c>
      <c r="H295" s="120">
        <v>0.1</v>
      </c>
      <c r="I295" s="121">
        <f>E295*F295*G295*H295</f>
        <v>0.11700000000000002</v>
      </c>
      <c r="J295" s="121"/>
      <c r="K295" s="121"/>
    </row>
    <row r="296" spans="1:11" s="130" customFormat="1" ht="16.95" customHeight="1" x14ac:dyDescent="0.25">
      <c r="A296" s="266"/>
      <c r="B296" s="272"/>
      <c r="C296" s="121"/>
      <c r="D296" s="121"/>
      <c r="E296" s="120">
        <v>1</v>
      </c>
      <c r="F296" s="120">
        <v>3.4</v>
      </c>
      <c r="G296" s="120">
        <v>1</v>
      </c>
      <c r="H296" s="120">
        <v>0.05</v>
      </c>
      <c r="I296" s="121">
        <f>E296*F296*G296*H296</f>
        <v>0.17</v>
      </c>
      <c r="J296" s="121"/>
      <c r="K296" s="121"/>
    </row>
    <row r="297" spans="1:11" s="130" customFormat="1" ht="16.95" customHeight="1" x14ac:dyDescent="0.25">
      <c r="A297" s="266"/>
      <c r="B297" s="272"/>
      <c r="C297" s="121"/>
      <c r="D297" s="121" t="s">
        <v>473</v>
      </c>
      <c r="E297" s="120"/>
      <c r="F297" s="120"/>
      <c r="G297" s="120"/>
      <c r="H297" s="120"/>
      <c r="I297" s="121">
        <f t="shared" ref="I297" si="9">E297*F297*G297*H297</f>
        <v>0</v>
      </c>
      <c r="J297" s="121"/>
      <c r="K297" s="121"/>
    </row>
    <row r="298" spans="1:11" s="130" customFormat="1" ht="16.95" customHeight="1" x14ac:dyDescent="0.25">
      <c r="A298" s="266"/>
      <c r="B298" s="273"/>
      <c r="C298" s="121"/>
      <c r="D298" s="121" t="s">
        <v>473</v>
      </c>
      <c r="E298" s="274" t="s">
        <v>437</v>
      </c>
      <c r="F298" s="275"/>
      <c r="G298" s="275"/>
      <c r="H298" s="276"/>
      <c r="I298" s="132">
        <f>SUM(I295:I297)</f>
        <v>0.28700000000000003</v>
      </c>
      <c r="J298" s="121"/>
      <c r="K298" s="121"/>
    </row>
    <row r="299" spans="1:11" s="130" customFormat="1" ht="16.95" customHeight="1" x14ac:dyDescent="0.25">
      <c r="A299" s="266"/>
      <c r="B299" s="131" t="s">
        <v>807</v>
      </c>
      <c r="C299" s="121"/>
      <c r="D299" s="121" t="s">
        <v>473</v>
      </c>
      <c r="E299" s="120">
        <v>2</v>
      </c>
      <c r="F299" s="120">
        <v>0.8</v>
      </c>
      <c r="G299" s="120">
        <v>0.75</v>
      </c>
      <c r="H299" s="120"/>
      <c r="I299" s="121">
        <f>G299*F299*E299</f>
        <v>1.2000000000000002</v>
      </c>
      <c r="J299" s="121"/>
      <c r="K299" s="121"/>
    </row>
    <row r="300" spans="1:11" s="130" customFormat="1" ht="16.95" customHeight="1" x14ac:dyDescent="0.25">
      <c r="A300" s="266"/>
      <c r="B300" s="131"/>
      <c r="C300" s="121"/>
      <c r="D300" s="121" t="s">
        <v>473</v>
      </c>
      <c r="E300" s="120">
        <v>2</v>
      </c>
      <c r="F300" s="120">
        <v>0.4</v>
      </c>
      <c r="G300" s="120">
        <v>0.75</v>
      </c>
      <c r="H300" s="120"/>
      <c r="I300" s="121">
        <f>G300*F300*E300</f>
        <v>0.60000000000000009</v>
      </c>
      <c r="J300" s="121"/>
      <c r="K300" s="121"/>
    </row>
    <row r="301" spans="1:11" s="130" customFormat="1" ht="16.95" customHeight="1" x14ac:dyDescent="0.25">
      <c r="A301" s="266"/>
      <c r="B301" s="131"/>
      <c r="C301" s="121"/>
      <c r="D301" s="121" t="s">
        <v>473</v>
      </c>
      <c r="E301" s="274" t="s">
        <v>437</v>
      </c>
      <c r="F301" s="275"/>
      <c r="G301" s="275"/>
      <c r="H301" s="276"/>
      <c r="I301" s="132">
        <f>SUM(I299:I300)</f>
        <v>1.8000000000000003</v>
      </c>
      <c r="J301" s="121"/>
      <c r="K301" s="121"/>
    </row>
    <row r="302" spans="1:11" s="130" customFormat="1" ht="16.95" customHeight="1" x14ac:dyDescent="0.25">
      <c r="A302" s="266"/>
      <c r="B302" s="131"/>
      <c r="C302" s="121"/>
      <c r="D302" s="121" t="s">
        <v>473</v>
      </c>
      <c r="E302" s="269" t="s">
        <v>532</v>
      </c>
      <c r="F302" s="269"/>
      <c r="G302" s="269"/>
      <c r="H302" s="269"/>
      <c r="I302" s="121"/>
      <c r="J302" s="121">
        <v>1</v>
      </c>
      <c r="K302" s="121">
        <f>I302*J302</f>
        <v>0</v>
      </c>
    </row>
    <row r="303" spans="1:11" s="130" customFormat="1" ht="16.95" customHeight="1" x14ac:dyDescent="0.25">
      <c r="A303" s="266"/>
      <c r="B303" s="269"/>
      <c r="C303" s="121"/>
      <c r="D303" s="121"/>
      <c r="E303" s="120"/>
      <c r="F303" s="120"/>
      <c r="G303" s="120"/>
      <c r="H303" s="120"/>
      <c r="I303" s="121"/>
      <c r="J303" s="121"/>
      <c r="K303" s="121"/>
    </row>
    <row r="304" spans="1:11" s="130" customFormat="1" ht="16.95" customHeight="1" x14ac:dyDescent="0.25">
      <c r="A304" s="266"/>
      <c r="B304" s="269"/>
      <c r="C304" s="121"/>
      <c r="D304" s="121"/>
      <c r="E304" s="120"/>
      <c r="F304" s="120"/>
      <c r="G304" s="120"/>
      <c r="H304" s="120"/>
      <c r="I304" s="121"/>
      <c r="J304" s="121"/>
      <c r="K304" s="121"/>
    </row>
    <row r="305" spans="1:11" s="130" customFormat="1" ht="16.95" customHeight="1" x14ac:dyDescent="0.25">
      <c r="A305" s="266"/>
      <c r="B305" s="269"/>
      <c r="C305" s="121"/>
      <c r="D305" s="121"/>
      <c r="E305" s="269"/>
      <c r="F305" s="269"/>
      <c r="G305" s="269"/>
      <c r="H305" s="269"/>
      <c r="I305" s="132"/>
      <c r="J305" s="121"/>
      <c r="K305" s="121"/>
    </row>
    <row r="306" spans="1:11" ht="16.95" customHeight="1" x14ac:dyDescent="0.25">
      <c r="A306" s="111" t="s">
        <v>31</v>
      </c>
      <c r="B306" s="285" t="s">
        <v>535</v>
      </c>
      <c r="C306" s="285"/>
      <c r="D306" s="285"/>
      <c r="E306" s="285"/>
      <c r="F306" s="285"/>
      <c r="G306" s="285"/>
      <c r="H306" s="285"/>
      <c r="I306" s="112"/>
      <c r="J306" s="112">
        <v>1</v>
      </c>
      <c r="K306" s="112">
        <v>2</v>
      </c>
    </row>
    <row r="307" spans="1:11" ht="16.95" customHeight="1" x14ac:dyDescent="0.25">
      <c r="A307" s="270">
        <v>1</v>
      </c>
      <c r="B307" s="268" t="s">
        <v>530</v>
      </c>
      <c r="C307" s="94"/>
      <c r="D307" s="94" t="s">
        <v>473</v>
      </c>
      <c r="E307" s="93">
        <v>1</v>
      </c>
      <c r="F307" s="93">
        <v>2.6</v>
      </c>
      <c r="G307" s="93">
        <v>2</v>
      </c>
      <c r="H307" s="93">
        <v>1.3</v>
      </c>
      <c r="I307" s="94">
        <f>E307*F307*G307*H307</f>
        <v>6.7600000000000007</v>
      </c>
      <c r="J307" s="94"/>
      <c r="K307" s="94"/>
    </row>
    <row r="308" spans="1:11" ht="16.95" customHeight="1" x14ac:dyDescent="0.25">
      <c r="A308" s="270"/>
      <c r="B308" s="268"/>
      <c r="C308" s="94"/>
      <c r="D308" s="94" t="s">
        <v>473</v>
      </c>
      <c r="E308" s="93">
        <v>1</v>
      </c>
      <c r="F308" s="93">
        <v>1.6</v>
      </c>
      <c r="G308" s="93">
        <v>0.6</v>
      </c>
      <c r="H308" s="93">
        <v>1.1000000000000001</v>
      </c>
      <c r="I308" s="94">
        <f>E308*F308*G308*H308</f>
        <v>1.056</v>
      </c>
      <c r="J308" s="94"/>
      <c r="K308" s="94"/>
    </row>
    <row r="309" spans="1:11" ht="16.95" customHeight="1" x14ac:dyDescent="0.25">
      <c r="A309" s="270"/>
      <c r="B309" s="268"/>
      <c r="C309" s="94"/>
      <c r="D309" s="94" t="s">
        <v>473</v>
      </c>
      <c r="E309" s="93">
        <v>1</v>
      </c>
      <c r="F309" s="93">
        <v>2</v>
      </c>
      <c r="G309" s="93">
        <v>0.5</v>
      </c>
      <c r="H309" s="93">
        <v>1.1000000000000001</v>
      </c>
      <c r="I309" s="94">
        <f>E309*F309*G309*H309</f>
        <v>1.1000000000000001</v>
      </c>
      <c r="J309" s="94"/>
      <c r="K309" s="94">
        <f>(1.5+2.5)/2</f>
        <v>2</v>
      </c>
    </row>
    <row r="310" spans="1:11" ht="16.95" customHeight="1" x14ac:dyDescent="0.25">
      <c r="A310" s="270"/>
      <c r="B310" s="268"/>
      <c r="C310" s="94"/>
      <c r="D310" s="94" t="s">
        <v>473</v>
      </c>
      <c r="E310" s="93">
        <v>2</v>
      </c>
      <c r="F310" s="93">
        <v>2.6</v>
      </c>
      <c r="G310" s="93">
        <v>0.7</v>
      </c>
      <c r="H310" s="93">
        <v>1.1000000000000001</v>
      </c>
      <c r="I310" s="94">
        <f>E310*F310*G310*H310</f>
        <v>4.0039999999999996</v>
      </c>
      <c r="J310" s="94"/>
      <c r="K310" s="94"/>
    </row>
    <row r="311" spans="1:11" ht="16.95" customHeight="1" x14ac:dyDescent="0.25">
      <c r="A311" s="270"/>
      <c r="B311" s="268"/>
      <c r="C311" s="94"/>
      <c r="D311" s="94" t="s">
        <v>473</v>
      </c>
      <c r="E311" s="270" t="s">
        <v>482</v>
      </c>
      <c r="F311" s="270"/>
      <c r="G311" s="270"/>
      <c r="H311" s="270"/>
      <c r="I311" s="95">
        <f>SUM(I307:I310)</f>
        <v>12.92</v>
      </c>
      <c r="J311" s="95">
        <v>1</v>
      </c>
      <c r="K311" s="113">
        <f>I311*J311</f>
        <v>12.92</v>
      </c>
    </row>
    <row r="312" spans="1:11" ht="16.95" customHeight="1" x14ac:dyDescent="0.25">
      <c r="A312" s="92"/>
      <c r="B312" s="94" t="s">
        <v>516</v>
      </c>
      <c r="C312" s="94"/>
      <c r="D312" s="94"/>
      <c r="E312" s="92"/>
      <c r="F312" s="92"/>
      <c r="G312" s="92"/>
      <c r="H312" s="92"/>
      <c r="I312" s="95">
        <v>7</v>
      </c>
      <c r="J312" s="95">
        <v>1</v>
      </c>
      <c r="K312" s="113">
        <f>I312*J312</f>
        <v>7</v>
      </c>
    </row>
    <row r="313" spans="1:11" ht="16.95" customHeight="1" x14ac:dyDescent="0.25">
      <c r="A313" s="270">
        <v>2</v>
      </c>
      <c r="B313" s="268" t="s">
        <v>531</v>
      </c>
      <c r="C313" s="94"/>
      <c r="D313" s="94" t="s">
        <v>473</v>
      </c>
      <c r="E313" s="93">
        <v>2</v>
      </c>
      <c r="F313" s="93">
        <v>2.4</v>
      </c>
      <c r="G313" s="93">
        <v>0.5</v>
      </c>
      <c r="H313" s="93">
        <v>1.2</v>
      </c>
      <c r="I313" s="94">
        <f>E313*F313*G313*H313</f>
        <v>2.88</v>
      </c>
      <c r="J313" s="94"/>
      <c r="K313" s="94"/>
    </row>
    <row r="314" spans="1:11" ht="16.95" customHeight="1" x14ac:dyDescent="0.25">
      <c r="A314" s="270"/>
      <c r="B314" s="268"/>
      <c r="C314" s="94"/>
      <c r="D314" s="94" t="s">
        <v>473</v>
      </c>
      <c r="E314" s="93">
        <v>3</v>
      </c>
      <c r="F314" s="93">
        <v>0.7</v>
      </c>
      <c r="G314" s="93">
        <v>0.5</v>
      </c>
      <c r="H314" s="93">
        <v>1.1000000000000001</v>
      </c>
      <c r="I314" s="94">
        <f>E314*F314*G314*H314</f>
        <v>1.1549999999999998</v>
      </c>
      <c r="J314" s="94"/>
      <c r="K314" s="94"/>
    </row>
    <row r="315" spans="1:11" ht="16.95" customHeight="1" x14ac:dyDescent="0.25">
      <c r="A315" s="270"/>
      <c r="B315" s="268"/>
      <c r="C315" s="94"/>
      <c r="D315" s="94" t="s">
        <v>473</v>
      </c>
      <c r="E315" s="93">
        <v>2</v>
      </c>
      <c r="F315" s="93">
        <v>2.06</v>
      </c>
      <c r="G315" s="93">
        <v>0.5</v>
      </c>
      <c r="H315" s="93">
        <v>1.1000000000000001</v>
      </c>
      <c r="I315" s="94">
        <f>E315*F315*G315*H315</f>
        <v>2.2660000000000005</v>
      </c>
      <c r="J315" s="94"/>
      <c r="K315" s="94"/>
    </row>
    <row r="316" spans="1:11" ht="16.95" customHeight="1" x14ac:dyDescent="0.25">
      <c r="A316" s="270"/>
      <c r="B316" s="268"/>
      <c r="C316" s="94"/>
      <c r="D316" s="94" t="s">
        <v>473</v>
      </c>
      <c r="E316" s="268" t="s">
        <v>437</v>
      </c>
      <c r="F316" s="268"/>
      <c r="G316" s="268"/>
      <c r="H316" s="268"/>
      <c r="I316" s="95">
        <f>SUM(I313:I315)</f>
        <v>6.3010000000000002</v>
      </c>
      <c r="J316" s="95">
        <v>1</v>
      </c>
      <c r="K316" s="113">
        <f>I316*J316</f>
        <v>6.3010000000000002</v>
      </c>
    </row>
    <row r="317" spans="1:11" ht="16.95" customHeight="1" x14ac:dyDescent="0.25">
      <c r="A317" s="270">
        <v>4</v>
      </c>
      <c r="B317" s="268" t="s">
        <v>502</v>
      </c>
      <c r="C317" s="94"/>
      <c r="D317" s="94" t="s">
        <v>473</v>
      </c>
      <c r="E317" s="93">
        <v>1</v>
      </c>
      <c r="F317" s="93">
        <v>2</v>
      </c>
      <c r="G317" s="93">
        <v>1.6</v>
      </c>
      <c r="H317" s="93">
        <v>0.1</v>
      </c>
      <c r="I317" s="94">
        <f>E317*F317*G317*H317</f>
        <v>0.32000000000000006</v>
      </c>
      <c r="J317" s="94"/>
      <c r="K317" s="94"/>
    </row>
    <row r="318" spans="1:11" ht="16.95" customHeight="1" x14ac:dyDescent="0.25">
      <c r="A318" s="270"/>
      <c r="B318" s="268"/>
      <c r="C318" s="94"/>
      <c r="D318" s="94" t="s">
        <v>473</v>
      </c>
      <c r="E318" s="93">
        <v>2</v>
      </c>
      <c r="F318" s="93">
        <v>0.9</v>
      </c>
      <c r="G318" s="93">
        <v>0.9</v>
      </c>
      <c r="H318" s="93">
        <v>0.1</v>
      </c>
      <c r="I318" s="94">
        <f>E318*F318*G318*H318</f>
        <v>0.16200000000000003</v>
      </c>
      <c r="J318" s="94"/>
      <c r="K318" s="94"/>
    </row>
    <row r="319" spans="1:11" ht="16.95" customHeight="1" x14ac:dyDescent="0.25">
      <c r="A319" s="270"/>
      <c r="B319" s="268"/>
      <c r="C319" s="94"/>
      <c r="D319" s="94" t="s">
        <v>473</v>
      </c>
      <c r="E319" s="268" t="s">
        <v>532</v>
      </c>
      <c r="F319" s="268"/>
      <c r="G319" s="268"/>
      <c r="H319" s="268"/>
      <c r="I319" s="95">
        <f>SUM(I317:I318)</f>
        <v>0.4820000000000001</v>
      </c>
      <c r="J319" s="95">
        <v>1</v>
      </c>
      <c r="K319" s="113">
        <f>I319*J319</f>
        <v>0.4820000000000001</v>
      </c>
    </row>
    <row r="320" spans="1:11" ht="16.95" customHeight="1" x14ac:dyDescent="0.25">
      <c r="A320" s="270">
        <v>5</v>
      </c>
      <c r="B320" s="268" t="s">
        <v>493</v>
      </c>
      <c r="C320" s="94"/>
      <c r="D320" s="94" t="s">
        <v>473</v>
      </c>
      <c r="E320" s="93">
        <v>2</v>
      </c>
      <c r="F320" s="93">
        <v>2.4</v>
      </c>
      <c r="G320" s="93">
        <v>0.35</v>
      </c>
      <c r="H320" s="93">
        <v>0.1</v>
      </c>
      <c r="I320" s="94">
        <f>E320*F320*G320*H320</f>
        <v>0.16800000000000001</v>
      </c>
      <c r="J320" s="94"/>
      <c r="K320" s="94"/>
    </row>
    <row r="321" spans="1:11" ht="16.95" customHeight="1" x14ac:dyDescent="0.25">
      <c r="A321" s="270"/>
      <c r="B321" s="268"/>
      <c r="C321" s="94"/>
      <c r="D321" s="94" t="s">
        <v>473</v>
      </c>
      <c r="E321" s="93">
        <v>1</v>
      </c>
      <c r="F321" s="93">
        <v>0.9</v>
      </c>
      <c r="G321" s="93">
        <v>0.25</v>
      </c>
      <c r="H321" s="93">
        <v>0.1</v>
      </c>
      <c r="I321" s="94">
        <f>E321*F321*G321*H321</f>
        <v>2.2500000000000003E-2</v>
      </c>
      <c r="J321" s="94"/>
      <c r="K321" s="94"/>
    </row>
    <row r="322" spans="1:11" ht="16.95" customHeight="1" x14ac:dyDescent="0.25">
      <c r="A322" s="270"/>
      <c r="B322" s="268"/>
      <c r="C322" s="94"/>
      <c r="D322" s="94" t="s">
        <v>473</v>
      </c>
      <c r="E322" s="93">
        <v>2</v>
      </c>
      <c r="F322" s="93">
        <v>2.6</v>
      </c>
      <c r="G322" s="93">
        <v>0.35</v>
      </c>
      <c r="H322" s="93">
        <v>0.1</v>
      </c>
      <c r="I322" s="94">
        <f>E322*F322*G322*H322</f>
        <v>0.182</v>
      </c>
      <c r="J322" s="94"/>
      <c r="K322" s="94"/>
    </row>
    <row r="323" spans="1:11" ht="16.95" customHeight="1" x14ac:dyDescent="0.25">
      <c r="A323" s="270"/>
      <c r="B323" s="268"/>
      <c r="C323" s="94"/>
      <c r="D323" s="94" t="s">
        <v>473</v>
      </c>
      <c r="E323" s="93">
        <v>2</v>
      </c>
      <c r="F323" s="93">
        <v>0.7</v>
      </c>
      <c r="G323" s="93">
        <v>0.35</v>
      </c>
      <c r="H323" s="93">
        <v>0.1</v>
      </c>
      <c r="I323" s="94">
        <f>E323*F323*G323*H323</f>
        <v>4.8999999999999995E-2</v>
      </c>
      <c r="J323" s="94"/>
      <c r="K323" s="94"/>
    </row>
    <row r="324" spans="1:11" ht="16.95" customHeight="1" x14ac:dyDescent="0.25">
      <c r="A324" s="270"/>
      <c r="B324" s="268"/>
      <c r="C324" s="94"/>
      <c r="D324" s="94" t="s">
        <v>473</v>
      </c>
      <c r="E324" s="93">
        <v>2</v>
      </c>
      <c r="F324" s="93">
        <v>0.7</v>
      </c>
      <c r="G324" s="93">
        <v>0.7</v>
      </c>
      <c r="H324" s="93">
        <v>0.1</v>
      </c>
      <c r="I324" s="94">
        <f>E324*F324*G324*H324</f>
        <v>9.799999999999999E-2</v>
      </c>
      <c r="J324" s="94"/>
      <c r="K324" s="94"/>
    </row>
    <row r="325" spans="1:11" ht="16.95" customHeight="1" x14ac:dyDescent="0.25">
      <c r="A325" s="270"/>
      <c r="B325" s="268"/>
      <c r="C325" s="94"/>
      <c r="D325" s="94" t="s">
        <v>473</v>
      </c>
      <c r="E325" s="268" t="s">
        <v>532</v>
      </c>
      <c r="F325" s="268"/>
      <c r="G325" s="268"/>
      <c r="H325" s="268"/>
      <c r="I325" s="95">
        <f>SUM(I320:I324)</f>
        <v>0.51949999999999996</v>
      </c>
      <c r="J325" s="95">
        <v>1</v>
      </c>
      <c r="K325" s="113">
        <f>I325*J325</f>
        <v>0.51949999999999996</v>
      </c>
    </row>
    <row r="326" spans="1:11" ht="16.95" customHeight="1" x14ac:dyDescent="0.25">
      <c r="A326" s="270">
        <v>6</v>
      </c>
      <c r="B326" s="268" t="s">
        <v>533</v>
      </c>
      <c r="C326" s="94"/>
      <c r="D326" s="94" t="s">
        <v>97</v>
      </c>
      <c r="E326" s="93">
        <v>8</v>
      </c>
      <c r="F326" s="93">
        <v>0.7</v>
      </c>
      <c r="G326" s="93">
        <v>0.75</v>
      </c>
      <c r="H326" s="93"/>
      <c r="I326" s="94">
        <f>E326*F326*G326</f>
        <v>4.1999999999999993</v>
      </c>
      <c r="J326" s="94"/>
      <c r="K326" s="94"/>
    </row>
    <row r="327" spans="1:11" ht="16.95" customHeight="1" x14ac:dyDescent="0.25">
      <c r="A327" s="270"/>
      <c r="B327" s="268"/>
      <c r="C327" s="94"/>
      <c r="D327" s="94" t="s">
        <v>97</v>
      </c>
      <c r="E327" s="93">
        <v>2</v>
      </c>
      <c r="F327" s="93">
        <v>0.7</v>
      </c>
      <c r="G327" s="93">
        <v>0.7</v>
      </c>
      <c r="H327" s="93"/>
      <c r="I327" s="94">
        <f>E327*F327*G327</f>
        <v>0.97999999999999987</v>
      </c>
      <c r="J327" s="94"/>
      <c r="K327" s="94"/>
    </row>
    <row r="328" spans="1:11" ht="16.95" customHeight="1" x14ac:dyDescent="0.25">
      <c r="A328" s="270"/>
      <c r="B328" s="268"/>
      <c r="C328" s="94"/>
      <c r="D328" s="94" t="s">
        <v>97</v>
      </c>
      <c r="E328" s="268" t="s">
        <v>532</v>
      </c>
      <c r="F328" s="268"/>
      <c r="G328" s="268"/>
      <c r="H328" s="268"/>
      <c r="I328" s="95">
        <f>SUM(I326:I327)</f>
        <v>5.1799999999999988</v>
      </c>
      <c r="J328" s="95">
        <v>1</v>
      </c>
      <c r="K328" s="113">
        <f>I328*J328</f>
        <v>5.1799999999999988</v>
      </c>
    </row>
    <row r="329" spans="1:11" ht="16.95" customHeight="1" x14ac:dyDescent="0.25">
      <c r="A329" s="270">
        <v>7</v>
      </c>
      <c r="B329" s="268" t="s">
        <v>534</v>
      </c>
      <c r="C329" s="94"/>
      <c r="D329" s="94" t="s">
        <v>97</v>
      </c>
      <c r="E329" s="93">
        <v>2</v>
      </c>
      <c r="F329" s="93">
        <v>2.4</v>
      </c>
      <c r="G329" s="93">
        <v>1.1000000000000001</v>
      </c>
      <c r="H329" s="93"/>
      <c r="I329" s="94">
        <f>E329*F329*G329</f>
        <v>5.28</v>
      </c>
      <c r="J329" s="94"/>
      <c r="K329" s="94"/>
    </row>
    <row r="330" spans="1:11" ht="16.95" customHeight="1" x14ac:dyDescent="0.25">
      <c r="A330" s="270"/>
      <c r="B330" s="268"/>
      <c r="C330" s="94"/>
      <c r="D330" s="94" t="s">
        <v>97</v>
      </c>
      <c r="E330" s="93">
        <v>2</v>
      </c>
      <c r="F330" s="93">
        <v>1.6</v>
      </c>
      <c r="G330" s="93">
        <v>1.1000000000000001</v>
      </c>
      <c r="H330" s="93"/>
      <c r="I330" s="94">
        <f>E330*F330*G330</f>
        <v>3.5200000000000005</v>
      </c>
      <c r="J330" s="94"/>
      <c r="K330" s="94"/>
    </row>
    <row r="331" spans="1:11" ht="16.95" customHeight="1" x14ac:dyDescent="0.25">
      <c r="A331" s="270"/>
      <c r="B331" s="268"/>
      <c r="C331" s="94"/>
      <c r="D331" s="94" t="s">
        <v>97</v>
      </c>
      <c r="E331" s="93">
        <v>8</v>
      </c>
      <c r="F331" s="93">
        <v>0.7</v>
      </c>
      <c r="G331" s="93">
        <v>1.1000000000000001</v>
      </c>
      <c r="H331" s="93"/>
      <c r="I331" s="94">
        <f>E331*F331*G331</f>
        <v>6.16</v>
      </c>
      <c r="J331" s="94"/>
      <c r="K331" s="94"/>
    </row>
    <row r="332" spans="1:11" ht="16.95" customHeight="1" x14ac:dyDescent="0.25">
      <c r="A332" s="270"/>
      <c r="B332" s="268"/>
      <c r="C332" s="94"/>
      <c r="D332" s="94" t="s">
        <v>97</v>
      </c>
      <c r="E332" s="93">
        <v>4</v>
      </c>
      <c r="F332" s="93">
        <v>2.06</v>
      </c>
      <c r="G332" s="93">
        <v>1</v>
      </c>
      <c r="H332" s="93"/>
      <c r="I332" s="94">
        <f>E332*F332*G332</f>
        <v>8.24</v>
      </c>
      <c r="J332" s="94"/>
      <c r="K332" s="94"/>
    </row>
    <row r="333" spans="1:11" ht="16.95" customHeight="1" x14ac:dyDescent="0.25">
      <c r="A333" s="270"/>
      <c r="B333" s="268"/>
      <c r="C333" s="94"/>
      <c r="D333" s="94" t="s">
        <v>97</v>
      </c>
      <c r="E333" s="268" t="s">
        <v>532</v>
      </c>
      <c r="F333" s="268"/>
      <c r="G333" s="268"/>
      <c r="H333" s="268"/>
      <c r="I333" s="95">
        <f>SUM(I329:I332)</f>
        <v>23.200000000000003</v>
      </c>
      <c r="J333" s="95">
        <v>1</v>
      </c>
      <c r="K333" s="113">
        <f>I333*J333</f>
        <v>23.200000000000003</v>
      </c>
    </row>
    <row r="334" spans="1:11" ht="16.95" customHeight="1" x14ac:dyDescent="0.25">
      <c r="A334" s="270">
        <v>8</v>
      </c>
      <c r="B334" s="268" t="s">
        <v>497</v>
      </c>
      <c r="C334" s="94"/>
      <c r="D334" s="94" t="s">
        <v>473</v>
      </c>
      <c r="E334" s="93">
        <v>1</v>
      </c>
      <c r="F334" s="93">
        <v>2</v>
      </c>
      <c r="G334" s="93">
        <v>1.5</v>
      </c>
      <c r="H334" s="93">
        <v>0.7</v>
      </c>
      <c r="I334" s="94">
        <f>E334*F334*G334*H334</f>
        <v>2.0999999999999996</v>
      </c>
      <c r="J334" s="94"/>
      <c r="K334" s="94"/>
    </row>
    <row r="335" spans="1:11" ht="16.95" customHeight="1" x14ac:dyDescent="0.25">
      <c r="A335" s="270"/>
      <c r="B335" s="268"/>
      <c r="C335" s="94"/>
      <c r="D335" s="94" t="s">
        <v>473</v>
      </c>
      <c r="E335" s="268" t="s">
        <v>532</v>
      </c>
      <c r="F335" s="268"/>
      <c r="G335" s="268"/>
      <c r="H335" s="268"/>
      <c r="I335" s="95">
        <f>SUM(I334)</f>
        <v>2.0999999999999996</v>
      </c>
      <c r="J335" s="95">
        <v>1</v>
      </c>
      <c r="K335" s="113">
        <f>I335*J335</f>
        <v>2.0999999999999996</v>
      </c>
    </row>
    <row r="336" spans="1:11" ht="15.6" x14ac:dyDescent="0.3">
      <c r="A336" s="284" t="s">
        <v>536</v>
      </c>
      <c r="B336" s="284"/>
      <c r="C336" s="284"/>
      <c r="D336" s="284"/>
      <c r="E336" s="284"/>
      <c r="F336" s="284"/>
      <c r="G336" s="284"/>
      <c r="H336" s="284"/>
      <c r="I336" s="114"/>
      <c r="J336" s="77"/>
      <c r="K336" s="77"/>
    </row>
    <row r="337" spans="1:11" ht="16.95" customHeight="1" x14ac:dyDescent="0.25">
      <c r="A337" s="270">
        <v>1</v>
      </c>
      <c r="B337" s="278" t="s">
        <v>537</v>
      </c>
      <c r="C337" s="94" t="s">
        <v>473</v>
      </c>
      <c r="D337" s="97">
        <v>1</v>
      </c>
      <c r="E337" s="97">
        <v>1.5</v>
      </c>
      <c r="F337" s="97">
        <v>1.4</v>
      </c>
      <c r="G337" s="97">
        <v>0.15</v>
      </c>
      <c r="H337" s="97">
        <f>D337*E337*F337*G337</f>
        <v>0.31499999999999995</v>
      </c>
      <c r="I337" s="115"/>
      <c r="J337" s="77"/>
      <c r="K337" s="77"/>
    </row>
    <row r="338" spans="1:11" ht="16.95" customHeight="1" x14ac:dyDescent="0.25">
      <c r="A338" s="270"/>
      <c r="B338" s="278"/>
      <c r="C338" s="94" t="s">
        <v>473</v>
      </c>
      <c r="D338" s="97">
        <v>1</v>
      </c>
      <c r="E338" s="97">
        <v>1.5</v>
      </c>
      <c r="F338" s="97">
        <v>0.4</v>
      </c>
      <c r="G338" s="97">
        <v>0.15</v>
      </c>
      <c r="H338" s="97">
        <f>D338*E338*F338*G338</f>
        <v>9.0000000000000011E-2</v>
      </c>
      <c r="I338" s="115"/>
      <c r="J338" s="77"/>
      <c r="K338" s="77"/>
    </row>
    <row r="339" spans="1:11" ht="16.95" customHeight="1" x14ac:dyDescent="0.25">
      <c r="A339" s="270"/>
      <c r="B339" s="278"/>
      <c r="C339" s="94" t="s">
        <v>473</v>
      </c>
      <c r="D339" s="278" t="s">
        <v>482</v>
      </c>
      <c r="E339" s="278"/>
      <c r="F339" s="278"/>
      <c r="G339" s="278"/>
      <c r="H339" s="95">
        <f>SUM(H337:H338)</f>
        <v>0.40499999999999997</v>
      </c>
      <c r="I339" s="115"/>
      <c r="J339" s="77">
        <v>4</v>
      </c>
      <c r="K339" s="113">
        <f>H339*J339</f>
        <v>1.6199999999999999</v>
      </c>
    </row>
    <row r="340" spans="1:11" ht="16.95" customHeight="1" x14ac:dyDescent="0.25">
      <c r="A340" s="270">
        <v>2</v>
      </c>
      <c r="B340" s="278" t="s">
        <v>538</v>
      </c>
      <c r="C340" s="94" t="s">
        <v>473</v>
      </c>
      <c r="D340" s="97">
        <v>1</v>
      </c>
      <c r="E340" s="97">
        <v>1.5</v>
      </c>
      <c r="F340" s="97">
        <v>1.4</v>
      </c>
      <c r="G340" s="97">
        <v>0.1</v>
      </c>
      <c r="H340" s="97">
        <f>D340*E340*F340*G340</f>
        <v>0.20999999999999996</v>
      </c>
      <c r="I340" s="77"/>
      <c r="J340" s="77"/>
      <c r="K340" s="77"/>
    </row>
    <row r="341" spans="1:11" ht="16.95" customHeight="1" x14ac:dyDescent="0.25">
      <c r="A341" s="270"/>
      <c r="B341" s="278"/>
      <c r="C341" s="94" t="s">
        <v>473</v>
      </c>
      <c r="D341" s="97">
        <v>1</v>
      </c>
      <c r="E341" s="97">
        <v>1.5</v>
      </c>
      <c r="F341" s="97">
        <v>0.4</v>
      </c>
      <c r="G341" s="97">
        <v>0.1</v>
      </c>
      <c r="H341" s="97">
        <f>D341*E341*F341*G341</f>
        <v>6.0000000000000012E-2</v>
      </c>
      <c r="I341" s="77"/>
      <c r="J341" s="77"/>
      <c r="K341" s="77"/>
    </row>
    <row r="342" spans="1:11" ht="16.95" customHeight="1" x14ac:dyDescent="0.25">
      <c r="A342" s="270"/>
      <c r="B342" s="278"/>
      <c r="C342" s="94" t="s">
        <v>473</v>
      </c>
      <c r="D342" s="97">
        <v>1</v>
      </c>
      <c r="E342" s="116">
        <v>5.8</v>
      </c>
      <c r="F342" s="97">
        <v>0.2</v>
      </c>
      <c r="G342" s="97">
        <v>0.1</v>
      </c>
      <c r="H342" s="97">
        <f>D342*E342*F342*G342</f>
        <v>0.11599999999999999</v>
      </c>
      <c r="I342" s="77"/>
      <c r="J342" s="77"/>
      <c r="K342" s="77"/>
    </row>
    <row r="343" spans="1:11" ht="16.95" customHeight="1" x14ac:dyDescent="0.3">
      <c r="A343" s="270"/>
      <c r="B343" s="278"/>
      <c r="C343" s="94" t="s">
        <v>473</v>
      </c>
      <c r="D343" s="278" t="s">
        <v>539</v>
      </c>
      <c r="E343" s="278"/>
      <c r="F343" s="278"/>
      <c r="G343" s="278"/>
      <c r="H343" s="95">
        <f>SUM(H340:H342)</f>
        <v>0.38599999999999995</v>
      </c>
      <c r="I343" s="109"/>
      <c r="J343" s="77">
        <v>4</v>
      </c>
      <c r="K343" s="113">
        <f>H343*J343</f>
        <v>1.5439999999999998</v>
      </c>
    </row>
    <row r="344" spans="1:11" ht="16.95" customHeight="1" x14ac:dyDescent="0.25">
      <c r="A344" s="270">
        <v>3</v>
      </c>
      <c r="B344" s="278" t="s">
        <v>493</v>
      </c>
      <c r="C344" s="94" t="s">
        <v>473</v>
      </c>
      <c r="D344" s="97">
        <v>1</v>
      </c>
      <c r="E344" s="97">
        <v>1.5</v>
      </c>
      <c r="F344" s="97">
        <v>1.4</v>
      </c>
      <c r="G344" s="97">
        <v>0.05</v>
      </c>
      <c r="H344" s="97">
        <f>D344*E344*F344*G344</f>
        <v>0.10499999999999998</v>
      </c>
      <c r="I344" s="115"/>
      <c r="J344" s="77"/>
      <c r="K344" s="77"/>
    </row>
    <row r="345" spans="1:11" ht="16.95" customHeight="1" x14ac:dyDescent="0.25">
      <c r="A345" s="270"/>
      <c r="B345" s="278"/>
      <c r="C345" s="94" t="s">
        <v>473</v>
      </c>
      <c r="D345" s="97">
        <v>1</v>
      </c>
      <c r="E345" s="97">
        <v>1.5</v>
      </c>
      <c r="F345" s="97">
        <v>0.5</v>
      </c>
      <c r="G345" s="97">
        <v>0.1</v>
      </c>
      <c r="H345" s="97">
        <f>D345*E345*F345*G345</f>
        <v>7.5000000000000011E-2</v>
      </c>
      <c r="I345" s="115"/>
      <c r="J345" s="77"/>
      <c r="K345" s="77"/>
    </row>
    <row r="346" spans="1:11" ht="16.95" customHeight="1" x14ac:dyDescent="0.25">
      <c r="A346" s="270"/>
      <c r="B346" s="278"/>
      <c r="C346" s="94" t="s">
        <v>473</v>
      </c>
      <c r="D346" s="278" t="s">
        <v>501</v>
      </c>
      <c r="E346" s="278"/>
      <c r="F346" s="278"/>
      <c r="G346" s="278"/>
      <c r="H346" s="95">
        <f>SUM(H344:H345)</f>
        <v>0.18</v>
      </c>
      <c r="I346" s="115"/>
      <c r="J346" s="77">
        <v>4</v>
      </c>
      <c r="K346" s="113">
        <f>H346*J346</f>
        <v>0.72</v>
      </c>
    </row>
    <row r="347" spans="1:11" ht="16.95" customHeight="1" x14ac:dyDescent="0.25">
      <c r="A347" s="270">
        <v>4</v>
      </c>
      <c r="B347" s="278" t="s">
        <v>502</v>
      </c>
      <c r="C347" s="94" t="s">
        <v>473</v>
      </c>
      <c r="D347" s="97">
        <v>1</v>
      </c>
      <c r="E347" s="97">
        <v>1.3</v>
      </c>
      <c r="F347" s="97">
        <v>1.2</v>
      </c>
      <c r="G347" s="97">
        <v>0.14000000000000001</v>
      </c>
      <c r="H347" s="97">
        <f>D347*E347*F347*G347</f>
        <v>0.21840000000000004</v>
      </c>
      <c r="I347" s="115"/>
      <c r="J347" s="77"/>
      <c r="K347" s="77"/>
    </row>
    <row r="348" spans="1:11" ht="16.95" customHeight="1" x14ac:dyDescent="0.25">
      <c r="A348" s="270"/>
      <c r="B348" s="278"/>
      <c r="C348" s="94" t="s">
        <v>473</v>
      </c>
      <c r="D348" s="97">
        <v>1</v>
      </c>
      <c r="E348" s="97">
        <v>4.8</v>
      </c>
      <c r="F348" s="97">
        <v>0.1</v>
      </c>
      <c r="G348" s="97">
        <v>0.1</v>
      </c>
      <c r="H348" s="97">
        <f>D348*E348*F348*G348</f>
        <v>4.8000000000000001E-2</v>
      </c>
      <c r="I348" s="115"/>
      <c r="J348" s="77"/>
      <c r="K348" s="77"/>
    </row>
    <row r="349" spans="1:11" ht="16.95" customHeight="1" x14ac:dyDescent="0.25">
      <c r="A349" s="270"/>
      <c r="B349" s="278"/>
      <c r="C349" s="94" t="s">
        <v>473</v>
      </c>
      <c r="D349" s="97">
        <v>1</v>
      </c>
      <c r="E349" s="97">
        <v>0.3</v>
      </c>
      <c r="F349" s="97">
        <v>0.3</v>
      </c>
      <c r="G349" s="97">
        <v>0.8</v>
      </c>
      <c r="H349" s="97">
        <f>D349*E349*F349*G349</f>
        <v>7.1999999999999995E-2</v>
      </c>
      <c r="I349" s="115"/>
      <c r="J349" s="77"/>
      <c r="K349" s="77"/>
    </row>
    <row r="350" spans="1:11" ht="16.95" customHeight="1" x14ac:dyDescent="0.25">
      <c r="A350" s="270"/>
      <c r="B350" s="278"/>
      <c r="C350" s="94" t="s">
        <v>473</v>
      </c>
      <c r="D350" s="278" t="s">
        <v>509</v>
      </c>
      <c r="E350" s="278"/>
      <c r="F350" s="278"/>
      <c r="G350" s="278"/>
      <c r="H350" s="95">
        <f>SUM(H347:H349)</f>
        <v>0.33840000000000003</v>
      </c>
      <c r="I350" s="115"/>
      <c r="J350" s="77">
        <v>4</v>
      </c>
      <c r="K350" s="113">
        <f>H350*J350</f>
        <v>1.3536000000000001</v>
      </c>
    </row>
    <row r="351" spans="1:11" ht="16.95" customHeight="1" x14ac:dyDescent="0.25">
      <c r="A351" s="270">
        <v>5</v>
      </c>
      <c r="B351" s="278" t="s">
        <v>540</v>
      </c>
      <c r="C351" s="94" t="s">
        <v>489</v>
      </c>
      <c r="D351" s="97">
        <v>1</v>
      </c>
      <c r="E351" s="97">
        <v>1.2</v>
      </c>
      <c r="F351" s="98">
        <v>0.95</v>
      </c>
      <c r="G351" s="98" t="s">
        <v>511</v>
      </c>
      <c r="H351" s="97">
        <f>D351*E351*F351</f>
        <v>1.1399999999999999</v>
      </c>
      <c r="I351" s="115"/>
      <c r="J351" s="77"/>
      <c r="K351" s="77"/>
    </row>
    <row r="352" spans="1:11" ht="16.8" x14ac:dyDescent="0.25">
      <c r="A352" s="270"/>
      <c r="B352" s="278"/>
      <c r="C352" s="94" t="s">
        <v>489</v>
      </c>
      <c r="D352" s="278" t="s">
        <v>541</v>
      </c>
      <c r="E352" s="278"/>
      <c r="F352" s="278"/>
      <c r="G352" s="278"/>
      <c r="H352" s="95">
        <f>SUM(H351:H351)</f>
        <v>1.1399999999999999</v>
      </c>
      <c r="I352" s="115"/>
      <c r="J352" s="77">
        <v>4</v>
      </c>
      <c r="K352" s="113">
        <f>H352*J352</f>
        <v>4.5599999999999996</v>
      </c>
    </row>
    <row r="353" spans="1:11" ht="16.95" customHeight="1" x14ac:dyDescent="0.25">
      <c r="A353" s="92" t="s">
        <v>476</v>
      </c>
      <c r="B353" s="277" t="s">
        <v>542</v>
      </c>
      <c r="C353" s="277"/>
      <c r="D353" s="277"/>
      <c r="E353" s="277"/>
      <c r="F353" s="277"/>
      <c r="G353" s="277"/>
      <c r="H353" s="277"/>
      <c r="I353" s="277"/>
      <c r="J353" s="277"/>
      <c r="K353" s="277"/>
    </row>
    <row r="354" spans="1:11" ht="16.95" customHeight="1" x14ac:dyDescent="0.25">
      <c r="A354" s="270">
        <v>1</v>
      </c>
      <c r="B354" s="268" t="s">
        <v>500</v>
      </c>
      <c r="C354" s="94"/>
      <c r="D354" s="94" t="s">
        <v>473</v>
      </c>
      <c r="E354" s="94">
        <v>1</v>
      </c>
      <c r="F354" s="94">
        <v>1.5</v>
      </c>
      <c r="G354" s="94">
        <v>1.8</v>
      </c>
      <c r="H354" s="94">
        <v>2.5</v>
      </c>
      <c r="I354" s="94">
        <f>E354*F354*G354*H354</f>
        <v>6.75</v>
      </c>
      <c r="J354" s="94"/>
      <c r="K354" s="94"/>
    </row>
    <row r="355" spans="1:11" ht="16.95" customHeight="1" x14ac:dyDescent="0.25">
      <c r="A355" s="270"/>
      <c r="B355" s="268"/>
      <c r="C355" s="94"/>
      <c r="D355" s="94" t="s">
        <v>473</v>
      </c>
      <c r="E355" s="268" t="s">
        <v>532</v>
      </c>
      <c r="F355" s="268"/>
      <c r="G355" s="268"/>
      <c r="H355" s="268"/>
      <c r="I355" s="95">
        <f>SUM(I354)</f>
        <v>6.75</v>
      </c>
      <c r="J355" s="95">
        <v>1</v>
      </c>
      <c r="K355" s="113">
        <f>I355*J355</f>
        <v>6.75</v>
      </c>
    </row>
    <row r="356" spans="1:11" ht="16.95" customHeight="1" x14ac:dyDescent="0.25">
      <c r="A356" s="92"/>
      <c r="B356" s="268" t="s">
        <v>516</v>
      </c>
      <c r="C356" s="94"/>
      <c r="D356" s="94" t="s">
        <v>473</v>
      </c>
      <c r="E356" s="94">
        <v>1</v>
      </c>
      <c r="F356" s="94">
        <v>1.5</v>
      </c>
      <c r="G356" s="94">
        <v>7</v>
      </c>
      <c r="H356" s="94">
        <v>0.2</v>
      </c>
      <c r="I356" s="94">
        <f>E356*F356*G356*H356</f>
        <v>2.1</v>
      </c>
      <c r="J356" s="94"/>
      <c r="K356" s="94"/>
    </row>
    <row r="357" spans="1:11" ht="16.95" customHeight="1" x14ac:dyDescent="0.25">
      <c r="A357" s="92"/>
      <c r="B357" s="268"/>
      <c r="C357" s="94"/>
      <c r="D357" s="94" t="s">
        <v>473</v>
      </c>
      <c r="E357" s="268" t="s">
        <v>532</v>
      </c>
      <c r="F357" s="268"/>
      <c r="G357" s="268"/>
      <c r="H357" s="268"/>
      <c r="I357" s="95">
        <f>SUM(I356)</f>
        <v>2.1</v>
      </c>
      <c r="J357" s="95">
        <v>1</v>
      </c>
      <c r="K357" s="113">
        <f>I357*J357</f>
        <v>2.1</v>
      </c>
    </row>
    <row r="358" spans="1:11" ht="16.95" customHeight="1" x14ac:dyDescent="0.25">
      <c r="A358" s="270">
        <v>2</v>
      </c>
      <c r="B358" s="268" t="s">
        <v>531</v>
      </c>
      <c r="C358" s="94"/>
      <c r="D358" s="94" t="s">
        <v>473</v>
      </c>
      <c r="E358" s="94">
        <v>2</v>
      </c>
      <c r="F358" s="94">
        <v>2.35</v>
      </c>
      <c r="G358" s="94">
        <v>0.5</v>
      </c>
      <c r="H358" s="94">
        <v>1.4</v>
      </c>
      <c r="I358" s="94">
        <f>E358*F358*G358*H358</f>
        <v>3.29</v>
      </c>
      <c r="J358" s="94"/>
      <c r="K358" s="94"/>
    </row>
    <row r="359" spans="1:11" ht="16.95" customHeight="1" x14ac:dyDescent="0.25">
      <c r="A359" s="270"/>
      <c r="B359" s="268"/>
      <c r="C359" s="94"/>
      <c r="D359" s="94" t="s">
        <v>473</v>
      </c>
      <c r="E359" s="94">
        <v>2</v>
      </c>
      <c r="F359" s="94">
        <v>0.6</v>
      </c>
      <c r="G359" s="94">
        <v>0.5</v>
      </c>
      <c r="H359" s="94">
        <v>1.4</v>
      </c>
      <c r="I359" s="94">
        <f>E359*F359*G359*H359</f>
        <v>0.84</v>
      </c>
      <c r="J359" s="94"/>
      <c r="K359" s="94"/>
    </row>
    <row r="360" spans="1:11" ht="16.95" customHeight="1" x14ac:dyDescent="0.25">
      <c r="A360" s="270"/>
      <c r="B360" s="268"/>
      <c r="C360" s="94"/>
      <c r="D360" s="94" t="s">
        <v>473</v>
      </c>
      <c r="E360" s="94">
        <v>1</v>
      </c>
      <c r="F360" s="94">
        <v>0.6</v>
      </c>
      <c r="G360" s="94">
        <v>1.35</v>
      </c>
      <c r="H360" s="94">
        <v>0.3</v>
      </c>
      <c r="I360" s="94">
        <f>E360*F360*G360*H360</f>
        <v>0.24299999999999999</v>
      </c>
      <c r="J360" s="94"/>
      <c r="K360" s="94"/>
    </row>
    <row r="361" spans="1:11" ht="16.95" customHeight="1" x14ac:dyDescent="0.25">
      <c r="A361" s="270"/>
      <c r="B361" s="268"/>
      <c r="C361" s="94"/>
      <c r="D361" s="94" t="s">
        <v>473</v>
      </c>
      <c r="E361" s="268" t="s">
        <v>532</v>
      </c>
      <c r="F361" s="268"/>
      <c r="G361" s="268"/>
      <c r="H361" s="268"/>
      <c r="I361" s="95">
        <f>SUM(I358:I360)</f>
        <v>4.3730000000000002</v>
      </c>
      <c r="J361" s="95">
        <v>1</v>
      </c>
      <c r="K361" s="113">
        <f>I361*J361</f>
        <v>4.3730000000000002</v>
      </c>
    </row>
    <row r="362" spans="1:11" ht="16.95" customHeight="1" x14ac:dyDescent="0.25">
      <c r="A362" s="270">
        <v>3</v>
      </c>
      <c r="B362" s="268" t="s">
        <v>493</v>
      </c>
      <c r="C362" s="94"/>
      <c r="D362" s="94" t="s">
        <v>473</v>
      </c>
      <c r="E362" s="94">
        <v>1</v>
      </c>
      <c r="F362" s="94">
        <v>0.6</v>
      </c>
      <c r="G362" s="94">
        <v>1.35</v>
      </c>
      <c r="H362" s="94">
        <v>0.1</v>
      </c>
      <c r="I362" s="94">
        <f>E362*F362*G362*H362</f>
        <v>8.1000000000000016E-2</v>
      </c>
      <c r="J362" s="94"/>
      <c r="K362" s="94"/>
    </row>
    <row r="363" spans="1:11" ht="16.95" customHeight="1" x14ac:dyDescent="0.25">
      <c r="A363" s="270"/>
      <c r="B363" s="268"/>
      <c r="C363" s="94"/>
      <c r="D363" s="94" t="s">
        <v>473</v>
      </c>
      <c r="E363" s="94">
        <v>2</v>
      </c>
      <c r="F363" s="94">
        <v>2.35</v>
      </c>
      <c r="G363" s="94">
        <v>0.35</v>
      </c>
      <c r="H363" s="94">
        <v>0.1</v>
      </c>
      <c r="I363" s="94">
        <f>E363*F363*G363*H363</f>
        <v>0.16450000000000001</v>
      </c>
      <c r="J363" s="94"/>
      <c r="K363" s="94"/>
    </row>
    <row r="364" spans="1:11" ht="16.95" customHeight="1" x14ac:dyDescent="0.25">
      <c r="A364" s="270"/>
      <c r="B364" s="268"/>
      <c r="C364" s="94"/>
      <c r="D364" s="94" t="s">
        <v>473</v>
      </c>
      <c r="E364" s="94">
        <v>2</v>
      </c>
      <c r="F364" s="94">
        <v>0.9</v>
      </c>
      <c r="G364" s="94">
        <v>0.35</v>
      </c>
      <c r="H364" s="94">
        <v>0.1</v>
      </c>
      <c r="I364" s="94">
        <f>E364*F364*G364*H364</f>
        <v>6.3E-2</v>
      </c>
      <c r="J364" s="94"/>
      <c r="K364" s="94"/>
    </row>
    <row r="365" spans="1:11" ht="16.95" customHeight="1" x14ac:dyDescent="0.25">
      <c r="A365" s="270"/>
      <c r="B365" s="268"/>
      <c r="C365" s="94"/>
      <c r="D365" s="94" t="s">
        <v>473</v>
      </c>
      <c r="E365" s="268" t="s">
        <v>532</v>
      </c>
      <c r="F365" s="268"/>
      <c r="G365" s="268"/>
      <c r="H365" s="268"/>
      <c r="I365" s="95">
        <f>SUM(I362:I364)</f>
        <v>0.3085</v>
      </c>
      <c r="J365" s="95">
        <v>1</v>
      </c>
      <c r="K365" s="113">
        <f>I365*J365</f>
        <v>0.3085</v>
      </c>
    </row>
    <row r="366" spans="1:11" ht="16.95" customHeight="1" x14ac:dyDescent="0.25">
      <c r="A366" s="270">
        <v>4</v>
      </c>
      <c r="B366" s="268" t="s">
        <v>502</v>
      </c>
      <c r="C366" s="94"/>
      <c r="D366" s="94" t="s">
        <v>473</v>
      </c>
      <c r="E366" s="94">
        <v>1</v>
      </c>
      <c r="F366" s="94">
        <v>1.65</v>
      </c>
      <c r="G366" s="94">
        <v>0.9</v>
      </c>
      <c r="H366" s="94">
        <v>0.1</v>
      </c>
      <c r="I366" s="94">
        <f>E366*F366*G366*H366</f>
        <v>0.14849999999999999</v>
      </c>
      <c r="J366" s="94"/>
      <c r="K366" s="94"/>
    </row>
    <row r="367" spans="1:11" ht="16.95" customHeight="1" x14ac:dyDescent="0.25">
      <c r="A367" s="270"/>
      <c r="B367" s="268"/>
      <c r="C367" s="94"/>
      <c r="D367" s="94" t="s">
        <v>473</v>
      </c>
      <c r="E367" s="268" t="s">
        <v>532</v>
      </c>
      <c r="F367" s="268"/>
      <c r="G367" s="268"/>
      <c r="H367" s="268"/>
      <c r="I367" s="95">
        <f>SUM(I366)</f>
        <v>0.14849999999999999</v>
      </c>
      <c r="J367" s="95">
        <v>1</v>
      </c>
      <c r="K367" s="113">
        <f>I367*J367</f>
        <v>0.14849999999999999</v>
      </c>
    </row>
    <row r="368" spans="1:11" ht="16.95" customHeight="1" x14ac:dyDescent="0.25">
      <c r="A368" s="270">
        <v>5</v>
      </c>
      <c r="B368" s="268" t="s">
        <v>533</v>
      </c>
      <c r="C368" s="94"/>
      <c r="D368" s="94" t="s">
        <v>97</v>
      </c>
      <c r="E368" s="93">
        <v>2</v>
      </c>
      <c r="F368" s="93">
        <v>1</v>
      </c>
      <c r="G368" s="93">
        <v>0.6</v>
      </c>
      <c r="H368" s="93"/>
      <c r="I368" s="94">
        <f>E368*F368*G368</f>
        <v>1.2</v>
      </c>
      <c r="J368" s="94"/>
      <c r="K368" s="94"/>
    </row>
    <row r="369" spans="1:11" ht="16.95" customHeight="1" x14ac:dyDescent="0.25">
      <c r="A369" s="270"/>
      <c r="B369" s="268"/>
      <c r="C369" s="94"/>
      <c r="D369" s="94" t="s">
        <v>97</v>
      </c>
      <c r="E369" s="93">
        <v>2</v>
      </c>
      <c r="F369" s="93">
        <v>1</v>
      </c>
      <c r="G369" s="93">
        <v>1.35</v>
      </c>
      <c r="H369" s="93"/>
      <c r="I369" s="94">
        <f>E369*F369*G369</f>
        <v>2.7</v>
      </c>
      <c r="J369" s="94"/>
      <c r="K369" s="94"/>
    </row>
    <row r="370" spans="1:11" ht="16.95" customHeight="1" x14ac:dyDescent="0.25">
      <c r="A370" s="270"/>
      <c r="B370" s="268"/>
      <c r="C370" s="94"/>
      <c r="D370" s="94" t="s">
        <v>97</v>
      </c>
      <c r="E370" s="93">
        <v>1</v>
      </c>
      <c r="F370" s="93">
        <v>0.9</v>
      </c>
      <c r="G370" s="93">
        <v>1.1000000000000001</v>
      </c>
      <c r="H370" s="93"/>
      <c r="I370" s="94">
        <f>E370*F370*G370</f>
        <v>0.9900000000000001</v>
      </c>
      <c r="J370" s="94"/>
      <c r="K370" s="94"/>
    </row>
    <row r="371" spans="1:11" ht="16.95" customHeight="1" x14ac:dyDescent="0.25">
      <c r="A371" s="270"/>
      <c r="B371" s="268"/>
      <c r="C371" s="94"/>
      <c r="D371" s="94" t="s">
        <v>97</v>
      </c>
      <c r="E371" s="93">
        <v>1</v>
      </c>
      <c r="F371" s="93">
        <v>0.6</v>
      </c>
      <c r="G371" s="93">
        <v>0.8</v>
      </c>
      <c r="H371" s="93"/>
      <c r="I371" s="94">
        <f>E371*F371*G371</f>
        <v>0.48</v>
      </c>
      <c r="J371" s="94"/>
      <c r="K371" s="94"/>
    </row>
    <row r="372" spans="1:11" ht="16.95" customHeight="1" x14ac:dyDescent="0.25">
      <c r="A372" s="270"/>
      <c r="B372" s="268"/>
      <c r="C372" s="94"/>
      <c r="D372" s="94" t="s">
        <v>97</v>
      </c>
      <c r="E372" s="268" t="s">
        <v>532</v>
      </c>
      <c r="F372" s="268"/>
      <c r="G372" s="268"/>
      <c r="H372" s="268"/>
      <c r="I372" s="95">
        <f>SUM(I368:I371)</f>
        <v>5.370000000000001</v>
      </c>
      <c r="J372" s="95">
        <v>1</v>
      </c>
      <c r="K372" s="113">
        <f>I372*J372</f>
        <v>5.370000000000001</v>
      </c>
    </row>
    <row r="373" spans="1:11" ht="16.95" customHeight="1" x14ac:dyDescent="0.25">
      <c r="A373" s="270">
        <v>6</v>
      </c>
      <c r="B373" s="268" t="s">
        <v>534</v>
      </c>
      <c r="C373" s="94"/>
      <c r="D373" s="94" t="s">
        <v>97</v>
      </c>
      <c r="E373" s="93">
        <v>2</v>
      </c>
      <c r="F373" s="93">
        <v>2.35</v>
      </c>
      <c r="G373" s="93">
        <v>1.4</v>
      </c>
      <c r="H373" s="93"/>
      <c r="I373" s="94">
        <f>E373*F373*G373</f>
        <v>6.58</v>
      </c>
      <c r="J373" s="94"/>
      <c r="K373" s="94"/>
    </row>
    <row r="374" spans="1:11" ht="16.95" customHeight="1" x14ac:dyDescent="0.25">
      <c r="A374" s="270"/>
      <c r="B374" s="268"/>
      <c r="C374" s="94"/>
      <c r="D374" s="94" t="s">
        <v>97</v>
      </c>
      <c r="E374" s="93">
        <v>2</v>
      </c>
      <c r="F374" s="93">
        <v>1.6</v>
      </c>
      <c r="G374" s="93">
        <v>1.4</v>
      </c>
      <c r="H374" s="93"/>
      <c r="I374" s="94">
        <f>E374*F374*G374</f>
        <v>4.4799999999999995</v>
      </c>
      <c r="J374" s="94"/>
      <c r="K374" s="94"/>
    </row>
    <row r="375" spans="1:11" ht="16.95" customHeight="1" x14ac:dyDescent="0.25">
      <c r="A375" s="270"/>
      <c r="B375" s="268"/>
      <c r="C375" s="94"/>
      <c r="D375" s="94" t="s">
        <v>97</v>
      </c>
      <c r="E375" s="268" t="s">
        <v>532</v>
      </c>
      <c r="F375" s="268"/>
      <c r="G375" s="268"/>
      <c r="H375" s="268"/>
      <c r="I375" s="95">
        <f>SUM(I373:I374)</f>
        <v>11.059999999999999</v>
      </c>
      <c r="J375" s="95">
        <v>1</v>
      </c>
      <c r="K375" s="113">
        <f>I375*J375</f>
        <v>11.059999999999999</v>
      </c>
    </row>
    <row r="376" spans="1:11" ht="16.95" customHeight="1" x14ac:dyDescent="0.25">
      <c r="A376" s="92"/>
      <c r="B376" s="277" t="s">
        <v>543</v>
      </c>
      <c r="C376" s="277"/>
      <c r="D376" s="277"/>
      <c r="E376" s="277"/>
      <c r="F376" s="277"/>
      <c r="G376" s="277"/>
      <c r="H376" s="277"/>
      <c r="I376" s="277"/>
      <c r="J376" s="277"/>
      <c r="K376" s="277"/>
    </row>
    <row r="377" spans="1:11" ht="16.95" customHeight="1" x14ac:dyDescent="0.25">
      <c r="A377" s="92" t="s">
        <v>476</v>
      </c>
      <c r="B377" s="277" t="s">
        <v>544</v>
      </c>
      <c r="C377" s="277"/>
      <c r="D377" s="277"/>
      <c r="E377" s="277"/>
      <c r="F377" s="277"/>
      <c r="G377" s="277"/>
      <c r="H377" s="277"/>
      <c r="I377" s="277"/>
      <c r="J377" s="277"/>
      <c r="K377" s="277"/>
    </row>
    <row r="378" spans="1:11" ht="16.95" customHeight="1" x14ac:dyDescent="0.25">
      <c r="A378" s="270">
        <v>1</v>
      </c>
      <c r="B378" s="268" t="s">
        <v>500</v>
      </c>
      <c r="C378" s="94"/>
      <c r="D378" s="94" t="s">
        <v>473</v>
      </c>
      <c r="E378" s="94">
        <v>1</v>
      </c>
      <c r="F378" s="94">
        <v>1.5</v>
      </c>
      <c r="G378" s="94">
        <v>1.8</v>
      </c>
      <c r="H378" s="94">
        <v>1.6</v>
      </c>
      <c r="I378" s="94">
        <f>E378*F378*G378*H378</f>
        <v>4.32</v>
      </c>
      <c r="J378" s="94"/>
      <c r="K378" s="94"/>
    </row>
    <row r="379" spans="1:11" ht="16.95" customHeight="1" x14ac:dyDescent="0.25">
      <c r="A379" s="270"/>
      <c r="B379" s="268"/>
      <c r="C379" s="94"/>
      <c r="D379" s="94" t="s">
        <v>473</v>
      </c>
      <c r="E379" s="268" t="s">
        <v>532</v>
      </c>
      <c r="F379" s="268"/>
      <c r="G379" s="268"/>
      <c r="H379" s="268"/>
      <c r="I379" s="95">
        <f>SUM(I378)</f>
        <v>4.32</v>
      </c>
      <c r="J379" s="95">
        <v>1</v>
      </c>
      <c r="K379" s="113">
        <f>I379*J379</f>
        <v>4.32</v>
      </c>
    </row>
    <row r="380" spans="1:11" ht="16.95" customHeight="1" x14ac:dyDescent="0.25">
      <c r="A380" s="92"/>
      <c r="B380" s="268" t="s">
        <v>516</v>
      </c>
      <c r="C380" s="94"/>
      <c r="D380" s="94" t="s">
        <v>473</v>
      </c>
      <c r="E380" s="94">
        <v>1</v>
      </c>
      <c r="F380" s="94">
        <v>1.5</v>
      </c>
      <c r="G380" s="94">
        <v>7</v>
      </c>
      <c r="H380" s="94">
        <v>0.2</v>
      </c>
      <c r="I380" s="94">
        <f>E380*F380*G380*H380</f>
        <v>2.1</v>
      </c>
      <c r="J380" s="94"/>
      <c r="K380" s="94"/>
    </row>
    <row r="381" spans="1:11" ht="16.95" customHeight="1" x14ac:dyDescent="0.25">
      <c r="A381" s="92"/>
      <c r="B381" s="268"/>
      <c r="C381" s="94"/>
      <c r="D381" s="94" t="s">
        <v>473</v>
      </c>
      <c r="E381" s="268" t="s">
        <v>532</v>
      </c>
      <c r="F381" s="268"/>
      <c r="G381" s="268"/>
      <c r="H381" s="268"/>
      <c r="I381" s="95">
        <f>SUM(I380)</f>
        <v>2.1</v>
      </c>
      <c r="J381" s="95">
        <v>1</v>
      </c>
      <c r="K381" s="113">
        <f>I381*J381</f>
        <v>2.1</v>
      </c>
    </row>
    <row r="382" spans="1:11" ht="16.95" customHeight="1" x14ac:dyDescent="0.25">
      <c r="A382" s="270">
        <v>2</v>
      </c>
      <c r="B382" s="268" t="s">
        <v>531</v>
      </c>
      <c r="C382" s="94"/>
      <c r="D382" s="94" t="s">
        <v>473</v>
      </c>
      <c r="E382" s="94">
        <v>2</v>
      </c>
      <c r="F382" s="94">
        <v>1.8</v>
      </c>
      <c r="G382" s="94">
        <v>0.5</v>
      </c>
      <c r="H382" s="94">
        <v>1.4</v>
      </c>
      <c r="I382" s="94">
        <f>E382*F382*G382*H382</f>
        <v>2.52</v>
      </c>
      <c r="J382" s="94"/>
      <c r="K382" s="94"/>
    </row>
    <row r="383" spans="1:11" ht="16.95" customHeight="1" x14ac:dyDescent="0.25">
      <c r="A383" s="270"/>
      <c r="B383" s="268"/>
      <c r="C383" s="94"/>
      <c r="D383" s="94" t="s">
        <v>473</v>
      </c>
      <c r="E383" s="94">
        <v>2</v>
      </c>
      <c r="F383" s="94">
        <v>0.6</v>
      </c>
      <c r="G383" s="94">
        <v>0.5</v>
      </c>
      <c r="H383" s="94">
        <v>1.4</v>
      </c>
      <c r="I383" s="94">
        <f>E383*F383*G383*H383</f>
        <v>0.84</v>
      </c>
      <c r="J383" s="94"/>
      <c r="K383" s="94"/>
    </row>
    <row r="384" spans="1:11" ht="16.95" customHeight="1" x14ac:dyDescent="0.25">
      <c r="A384" s="270"/>
      <c r="B384" s="268"/>
      <c r="C384" s="94"/>
      <c r="D384" s="94" t="s">
        <v>473</v>
      </c>
      <c r="E384" s="94">
        <v>1</v>
      </c>
      <c r="F384" s="94">
        <v>0.6</v>
      </c>
      <c r="G384" s="94">
        <v>0.8</v>
      </c>
      <c r="H384" s="94">
        <v>0.3</v>
      </c>
      <c r="I384" s="94">
        <f>E384*F384*G384*H384</f>
        <v>0.14399999999999999</v>
      </c>
      <c r="J384" s="94"/>
      <c r="K384" s="94"/>
    </row>
    <row r="385" spans="1:11" ht="16.95" customHeight="1" x14ac:dyDescent="0.25">
      <c r="A385" s="270"/>
      <c r="B385" s="268"/>
      <c r="C385" s="94"/>
      <c r="D385" s="94" t="s">
        <v>473</v>
      </c>
      <c r="E385" s="268" t="s">
        <v>532</v>
      </c>
      <c r="F385" s="268"/>
      <c r="G385" s="268"/>
      <c r="H385" s="268"/>
      <c r="I385" s="95">
        <f>SUM(I382:I384)</f>
        <v>3.504</v>
      </c>
      <c r="J385" s="95">
        <v>1</v>
      </c>
      <c r="K385" s="113">
        <f>I385*J385</f>
        <v>3.504</v>
      </c>
    </row>
    <row r="386" spans="1:11" ht="16.95" customHeight="1" x14ac:dyDescent="0.25">
      <c r="A386" s="270">
        <v>3</v>
      </c>
      <c r="B386" s="268" t="s">
        <v>493</v>
      </c>
      <c r="C386" s="94"/>
      <c r="D386" s="94" t="s">
        <v>473</v>
      </c>
      <c r="E386" s="94">
        <v>1</v>
      </c>
      <c r="F386" s="94">
        <v>0.6</v>
      </c>
      <c r="G386" s="94">
        <v>0.8</v>
      </c>
      <c r="H386" s="94">
        <v>0.1</v>
      </c>
      <c r="I386" s="94">
        <f>E386*F386*G386*H386</f>
        <v>4.8000000000000001E-2</v>
      </c>
      <c r="J386" s="94"/>
      <c r="K386" s="94"/>
    </row>
    <row r="387" spans="1:11" ht="16.95" customHeight="1" x14ac:dyDescent="0.25">
      <c r="A387" s="270"/>
      <c r="B387" s="268"/>
      <c r="C387" s="94"/>
      <c r="D387" s="94" t="s">
        <v>473</v>
      </c>
      <c r="E387" s="94">
        <v>2</v>
      </c>
      <c r="F387" s="94">
        <v>1.8</v>
      </c>
      <c r="G387" s="94">
        <v>0.35</v>
      </c>
      <c r="H387" s="94">
        <v>0.1</v>
      </c>
      <c r="I387" s="94">
        <f>E387*F387*G387*H387</f>
        <v>0.126</v>
      </c>
      <c r="J387" s="94"/>
      <c r="K387" s="94"/>
    </row>
    <row r="388" spans="1:11" ht="16.95" customHeight="1" x14ac:dyDescent="0.25">
      <c r="A388" s="270"/>
      <c r="B388" s="268"/>
      <c r="C388" s="94"/>
      <c r="D388" s="94" t="s">
        <v>473</v>
      </c>
      <c r="E388" s="94">
        <v>2</v>
      </c>
      <c r="F388" s="94">
        <v>0.9</v>
      </c>
      <c r="G388" s="94">
        <v>0.35</v>
      </c>
      <c r="H388" s="94">
        <v>0.1</v>
      </c>
      <c r="I388" s="94">
        <f>E388*F388*G388*H388</f>
        <v>6.3E-2</v>
      </c>
      <c r="J388" s="94"/>
      <c r="K388" s="94"/>
    </row>
    <row r="389" spans="1:11" ht="16.95" customHeight="1" x14ac:dyDescent="0.25">
      <c r="A389" s="270"/>
      <c r="B389" s="268"/>
      <c r="C389" s="94"/>
      <c r="D389" s="94" t="s">
        <v>473</v>
      </c>
      <c r="E389" s="268" t="s">
        <v>532</v>
      </c>
      <c r="F389" s="268"/>
      <c r="G389" s="268"/>
      <c r="H389" s="268"/>
      <c r="I389" s="95">
        <f>SUM(I386:I388)</f>
        <v>0.23699999999999999</v>
      </c>
      <c r="J389" s="95">
        <v>1</v>
      </c>
      <c r="K389" s="113">
        <f>I389*J389</f>
        <v>0.23699999999999999</v>
      </c>
    </row>
    <row r="390" spans="1:11" ht="16.95" customHeight="1" x14ac:dyDescent="0.25">
      <c r="A390" s="270">
        <v>4</v>
      </c>
      <c r="B390" s="268" t="s">
        <v>502</v>
      </c>
      <c r="C390" s="94"/>
      <c r="D390" s="94" t="s">
        <v>473</v>
      </c>
      <c r="E390" s="94">
        <v>1</v>
      </c>
      <c r="F390" s="94">
        <v>1.1000000000000001</v>
      </c>
      <c r="G390" s="94">
        <v>0.9</v>
      </c>
      <c r="H390" s="94">
        <v>0.1</v>
      </c>
      <c r="I390" s="94">
        <f>E390*F390*G390*H390</f>
        <v>9.9000000000000019E-2</v>
      </c>
      <c r="J390" s="94"/>
      <c r="K390" s="94"/>
    </row>
    <row r="391" spans="1:11" ht="16.95" customHeight="1" x14ac:dyDescent="0.25">
      <c r="A391" s="270"/>
      <c r="B391" s="268"/>
      <c r="C391" s="94"/>
      <c r="D391" s="94" t="s">
        <v>473</v>
      </c>
      <c r="E391" s="268" t="s">
        <v>532</v>
      </c>
      <c r="F391" s="268"/>
      <c r="G391" s="268"/>
      <c r="H391" s="268"/>
      <c r="I391" s="95">
        <f>SUM(I390)</f>
        <v>9.9000000000000019E-2</v>
      </c>
      <c r="J391" s="95">
        <v>1</v>
      </c>
      <c r="K391" s="113">
        <f>I391*J391</f>
        <v>9.9000000000000019E-2</v>
      </c>
    </row>
    <row r="392" spans="1:11" ht="16.95" customHeight="1" x14ac:dyDescent="0.25">
      <c r="A392" s="270">
        <v>5</v>
      </c>
      <c r="B392" s="268" t="s">
        <v>533</v>
      </c>
      <c r="C392" s="94"/>
      <c r="D392" s="94" t="s">
        <v>97</v>
      </c>
      <c r="E392" s="93">
        <v>2</v>
      </c>
      <c r="F392" s="93">
        <v>1</v>
      </c>
      <c r="G392" s="93">
        <v>0.6</v>
      </c>
      <c r="H392" s="93"/>
      <c r="I392" s="94">
        <f>E392*F392*G392</f>
        <v>1.2</v>
      </c>
      <c r="J392" s="94"/>
      <c r="K392" s="94"/>
    </row>
    <row r="393" spans="1:11" ht="16.95" customHeight="1" x14ac:dyDescent="0.25">
      <c r="A393" s="270"/>
      <c r="B393" s="268"/>
      <c r="C393" s="94"/>
      <c r="D393" s="94" t="s">
        <v>97</v>
      </c>
      <c r="E393" s="93">
        <v>2</v>
      </c>
      <c r="F393" s="93">
        <v>1</v>
      </c>
      <c r="G393" s="93">
        <v>0.8</v>
      </c>
      <c r="H393" s="93"/>
      <c r="I393" s="94">
        <f>E393*F393*G393</f>
        <v>1.6</v>
      </c>
      <c r="J393" s="94"/>
      <c r="K393" s="94"/>
    </row>
    <row r="394" spans="1:11" ht="16.95" customHeight="1" x14ac:dyDescent="0.25">
      <c r="A394" s="270"/>
      <c r="B394" s="268"/>
      <c r="C394" s="94"/>
      <c r="D394" s="94" t="s">
        <v>97</v>
      </c>
      <c r="E394" s="93">
        <v>1</v>
      </c>
      <c r="F394" s="93">
        <v>0.9</v>
      </c>
      <c r="G394" s="93">
        <v>1.1000000000000001</v>
      </c>
      <c r="H394" s="93"/>
      <c r="I394" s="94">
        <f>E394*F394*G394</f>
        <v>0.9900000000000001</v>
      </c>
      <c r="J394" s="94"/>
      <c r="K394" s="94"/>
    </row>
    <row r="395" spans="1:11" ht="16.95" customHeight="1" x14ac:dyDescent="0.25">
      <c r="A395" s="270"/>
      <c r="B395" s="268"/>
      <c r="C395" s="94"/>
      <c r="D395" s="94" t="s">
        <v>97</v>
      </c>
      <c r="E395" s="93">
        <v>1</v>
      </c>
      <c r="F395" s="93">
        <v>0.6</v>
      </c>
      <c r="G395" s="93">
        <v>0.8</v>
      </c>
      <c r="H395" s="93"/>
      <c r="I395" s="94">
        <f>E395*F395*G395</f>
        <v>0.48</v>
      </c>
      <c r="J395" s="94"/>
      <c r="K395" s="94"/>
    </row>
    <row r="396" spans="1:11" ht="16.95" customHeight="1" x14ac:dyDescent="0.25">
      <c r="A396" s="270"/>
      <c r="B396" s="268"/>
      <c r="C396" s="94"/>
      <c r="D396" s="94" t="s">
        <v>97</v>
      </c>
      <c r="E396" s="268" t="s">
        <v>532</v>
      </c>
      <c r="F396" s="268"/>
      <c r="G396" s="268"/>
      <c r="H396" s="268"/>
      <c r="I396" s="95">
        <f>SUM(I392:I395)</f>
        <v>4.2699999999999996</v>
      </c>
      <c r="J396" s="95">
        <v>1</v>
      </c>
      <c r="K396" s="113">
        <f>I396*J396</f>
        <v>4.2699999999999996</v>
      </c>
    </row>
    <row r="397" spans="1:11" ht="16.95" customHeight="1" x14ac:dyDescent="0.25">
      <c r="A397" s="270">
        <v>6</v>
      </c>
      <c r="B397" s="268" t="s">
        <v>534</v>
      </c>
      <c r="C397" s="94"/>
      <c r="D397" s="94" t="s">
        <v>97</v>
      </c>
      <c r="E397" s="93">
        <v>2</v>
      </c>
      <c r="F397" s="93">
        <v>1.8</v>
      </c>
      <c r="G397" s="93">
        <v>1.4</v>
      </c>
      <c r="H397" s="93"/>
      <c r="I397" s="94">
        <f>E397*F397*G397</f>
        <v>5.04</v>
      </c>
      <c r="J397" s="94"/>
      <c r="K397" s="94"/>
    </row>
    <row r="398" spans="1:11" ht="16.95" customHeight="1" x14ac:dyDescent="0.25">
      <c r="A398" s="270"/>
      <c r="B398" s="268"/>
      <c r="C398" s="94"/>
      <c r="D398" s="94" t="s">
        <v>97</v>
      </c>
      <c r="E398" s="93">
        <v>2</v>
      </c>
      <c r="F398" s="93">
        <v>1.6</v>
      </c>
      <c r="G398" s="93">
        <v>1.4</v>
      </c>
      <c r="H398" s="93"/>
      <c r="I398" s="94">
        <f>E398*F398*G398</f>
        <v>4.4799999999999995</v>
      </c>
      <c r="J398" s="94"/>
      <c r="K398" s="94"/>
    </row>
    <row r="399" spans="1:11" ht="16.95" customHeight="1" x14ac:dyDescent="0.25">
      <c r="A399" s="270"/>
      <c r="B399" s="268"/>
      <c r="C399" s="94"/>
      <c r="D399" s="94" t="s">
        <v>97</v>
      </c>
      <c r="E399" s="268" t="s">
        <v>532</v>
      </c>
      <c r="F399" s="268"/>
      <c r="G399" s="268"/>
      <c r="H399" s="268"/>
      <c r="I399" s="95">
        <f>SUM(I397:I398)</f>
        <v>9.52</v>
      </c>
      <c r="J399" s="95">
        <v>1</v>
      </c>
      <c r="K399" s="113">
        <f>I399*J399</f>
        <v>9.52</v>
      </c>
    </row>
    <row r="400" spans="1:11" ht="16.95" customHeight="1" x14ac:dyDescent="0.25">
      <c r="A400" s="92"/>
      <c r="B400" s="277" t="s">
        <v>543</v>
      </c>
      <c r="C400" s="277"/>
      <c r="D400" s="277"/>
      <c r="E400" s="277"/>
      <c r="F400" s="277"/>
      <c r="G400" s="277"/>
      <c r="H400" s="277"/>
      <c r="I400" s="277"/>
      <c r="J400" s="277"/>
      <c r="K400" s="277"/>
    </row>
    <row r="401" spans="1:11" ht="16.95" customHeight="1" x14ac:dyDescent="0.25">
      <c r="A401" s="92"/>
      <c r="B401" s="268" t="s">
        <v>500</v>
      </c>
      <c r="C401" s="94"/>
      <c r="D401" s="94" t="s">
        <v>473</v>
      </c>
      <c r="E401" s="94">
        <v>1</v>
      </c>
      <c r="F401" s="94">
        <v>1.8</v>
      </c>
      <c r="G401" s="94">
        <v>1.8</v>
      </c>
      <c r="H401" s="94">
        <v>1.05</v>
      </c>
      <c r="I401" s="94">
        <f>E401*F401*G401*H401</f>
        <v>3.4020000000000006</v>
      </c>
      <c r="J401" s="94"/>
      <c r="K401" s="94"/>
    </row>
    <row r="402" spans="1:11" ht="16.95" customHeight="1" x14ac:dyDescent="0.25">
      <c r="A402" s="92"/>
      <c r="B402" s="268"/>
      <c r="C402" s="94"/>
      <c r="D402" s="94" t="s">
        <v>473</v>
      </c>
      <c r="E402" s="268" t="s">
        <v>532</v>
      </c>
      <c r="F402" s="268"/>
      <c r="G402" s="268"/>
      <c r="H402" s="268"/>
      <c r="I402" s="95">
        <f>SUM(I401)</f>
        <v>3.4020000000000006</v>
      </c>
      <c r="J402" s="95">
        <v>1</v>
      </c>
      <c r="K402" s="113">
        <f>I402*J402</f>
        <v>3.4020000000000006</v>
      </c>
    </row>
    <row r="403" spans="1:11" ht="16.95" customHeight="1" x14ac:dyDescent="0.25">
      <c r="A403" s="92"/>
      <c r="B403" s="268" t="s">
        <v>516</v>
      </c>
      <c r="C403" s="94"/>
      <c r="D403" s="94" t="s">
        <v>473</v>
      </c>
      <c r="E403" s="94">
        <v>4</v>
      </c>
      <c r="F403" s="94">
        <v>1.6</v>
      </c>
      <c r="G403" s="94">
        <v>0.2</v>
      </c>
      <c r="H403" s="94">
        <v>1.05</v>
      </c>
      <c r="I403" s="94">
        <f>E403*F403*G403*H403</f>
        <v>1.3440000000000003</v>
      </c>
      <c r="J403" s="94"/>
      <c r="K403" s="94"/>
    </row>
    <row r="404" spans="1:11" ht="16.95" customHeight="1" x14ac:dyDescent="0.25">
      <c r="A404" s="92"/>
      <c r="B404" s="268"/>
      <c r="C404" s="94"/>
      <c r="D404" s="94" t="s">
        <v>473</v>
      </c>
      <c r="E404" s="268" t="s">
        <v>532</v>
      </c>
      <c r="F404" s="268"/>
      <c r="G404" s="268"/>
      <c r="H404" s="268"/>
      <c r="I404" s="95">
        <f>SUM(I403)</f>
        <v>1.3440000000000003</v>
      </c>
      <c r="J404" s="95">
        <v>1</v>
      </c>
      <c r="K404" s="113">
        <f>I404*J404</f>
        <v>1.3440000000000003</v>
      </c>
    </row>
    <row r="405" spans="1:11" ht="16.95" customHeight="1" x14ac:dyDescent="0.25">
      <c r="A405" s="92"/>
      <c r="B405" s="268" t="s">
        <v>531</v>
      </c>
      <c r="C405" s="94"/>
      <c r="D405" s="94" t="s">
        <v>473</v>
      </c>
      <c r="E405" s="94">
        <v>2</v>
      </c>
      <c r="F405" s="94">
        <v>1.6</v>
      </c>
      <c r="G405" s="94">
        <v>0.5</v>
      </c>
      <c r="H405" s="94">
        <v>1.1000000000000001</v>
      </c>
      <c r="I405" s="94">
        <f>E405*F405*G405*H405</f>
        <v>1.7600000000000002</v>
      </c>
      <c r="J405" s="94"/>
      <c r="K405" s="94"/>
    </row>
    <row r="406" spans="1:11" ht="16.95" customHeight="1" x14ac:dyDescent="0.25">
      <c r="A406" s="92"/>
      <c r="B406" s="268"/>
      <c r="C406" s="94"/>
      <c r="D406" s="94" t="s">
        <v>473</v>
      </c>
      <c r="E406" s="94">
        <v>2</v>
      </c>
      <c r="F406" s="94">
        <v>0.6</v>
      </c>
      <c r="G406" s="94">
        <v>0.5</v>
      </c>
      <c r="H406" s="94">
        <v>1.1000000000000001</v>
      </c>
      <c r="I406" s="94">
        <f>E406*F406*G406*H406</f>
        <v>0.66</v>
      </c>
      <c r="J406" s="94"/>
      <c r="K406" s="94"/>
    </row>
    <row r="407" spans="1:11" ht="16.95" customHeight="1" x14ac:dyDescent="0.25">
      <c r="A407" s="92"/>
      <c r="B407" s="268"/>
      <c r="C407" s="94"/>
      <c r="D407" s="94" t="s">
        <v>473</v>
      </c>
      <c r="E407" s="268" t="s">
        <v>532</v>
      </c>
      <c r="F407" s="268"/>
      <c r="G407" s="268"/>
      <c r="H407" s="268"/>
      <c r="I407" s="95">
        <f>SUM(I405:I406)</f>
        <v>2.4200000000000004</v>
      </c>
      <c r="J407" s="95">
        <v>1</v>
      </c>
      <c r="K407" s="113">
        <f>I407*J407</f>
        <v>2.4200000000000004</v>
      </c>
    </row>
    <row r="408" spans="1:11" ht="16.95" customHeight="1" x14ac:dyDescent="0.25">
      <c r="A408" s="92"/>
      <c r="B408" s="268" t="s">
        <v>493</v>
      </c>
      <c r="C408" s="94"/>
      <c r="D408" s="94" t="s">
        <v>473</v>
      </c>
      <c r="E408" s="94">
        <v>1</v>
      </c>
      <c r="F408" s="94">
        <v>0.6</v>
      </c>
      <c r="G408" s="94">
        <v>0.6</v>
      </c>
      <c r="H408" s="94">
        <v>0.1</v>
      </c>
      <c r="I408" s="94">
        <f>E408*F408*G408*H408</f>
        <v>3.5999999999999997E-2</v>
      </c>
      <c r="J408" s="94"/>
      <c r="K408" s="94"/>
    </row>
    <row r="409" spans="1:11" ht="16.95" customHeight="1" x14ac:dyDescent="0.25">
      <c r="A409" s="92"/>
      <c r="B409" s="268"/>
      <c r="C409" s="94"/>
      <c r="D409" s="94" t="s">
        <v>473</v>
      </c>
      <c r="E409" s="94">
        <v>2</v>
      </c>
      <c r="F409" s="94">
        <v>1.8</v>
      </c>
      <c r="G409" s="94">
        <v>0.45</v>
      </c>
      <c r="H409" s="94">
        <v>0.05</v>
      </c>
      <c r="I409" s="94">
        <f>E409*F409*G409*H409</f>
        <v>8.1000000000000016E-2</v>
      </c>
      <c r="J409" s="94"/>
      <c r="K409" s="94"/>
    </row>
    <row r="410" spans="1:11" ht="16.95" customHeight="1" x14ac:dyDescent="0.25">
      <c r="A410" s="92"/>
      <c r="B410" s="268"/>
      <c r="C410" s="94"/>
      <c r="D410" s="94" t="s">
        <v>473</v>
      </c>
      <c r="E410" s="94">
        <v>2</v>
      </c>
      <c r="F410" s="94">
        <v>0.6</v>
      </c>
      <c r="G410" s="94">
        <v>0.45</v>
      </c>
      <c r="H410" s="94">
        <v>0.05</v>
      </c>
      <c r="I410" s="94">
        <f>E410*F410*G410*H410</f>
        <v>2.7000000000000003E-2</v>
      </c>
      <c r="J410" s="94"/>
      <c r="K410" s="94"/>
    </row>
    <row r="411" spans="1:11" ht="16.95" customHeight="1" x14ac:dyDescent="0.25">
      <c r="A411" s="92"/>
      <c r="B411" s="268"/>
      <c r="C411" s="94"/>
      <c r="D411" s="94" t="s">
        <v>473</v>
      </c>
      <c r="E411" s="268" t="s">
        <v>532</v>
      </c>
      <c r="F411" s="268"/>
      <c r="G411" s="268"/>
      <c r="H411" s="268"/>
      <c r="I411" s="95">
        <f>SUM(I408:I410)</f>
        <v>0.14400000000000002</v>
      </c>
      <c r="J411" s="95">
        <v>1</v>
      </c>
      <c r="K411" s="113">
        <f>I411*J411</f>
        <v>0.14400000000000002</v>
      </c>
    </row>
    <row r="412" spans="1:11" ht="16.95" customHeight="1" x14ac:dyDescent="0.25">
      <c r="A412" s="92"/>
      <c r="B412" s="268" t="s">
        <v>502</v>
      </c>
      <c r="C412" s="94"/>
      <c r="D412" s="94" t="s">
        <v>473</v>
      </c>
      <c r="E412" s="94">
        <v>1</v>
      </c>
      <c r="F412" s="94">
        <v>0.7</v>
      </c>
      <c r="G412" s="94">
        <v>0.7</v>
      </c>
      <c r="H412" s="94">
        <v>0.05</v>
      </c>
      <c r="I412" s="94">
        <f>E412*F412*G412*H412</f>
        <v>2.4499999999999997E-2</v>
      </c>
      <c r="J412" s="94"/>
      <c r="K412" s="94"/>
    </row>
    <row r="413" spans="1:11" ht="16.95" customHeight="1" x14ac:dyDescent="0.25">
      <c r="A413" s="92"/>
      <c r="B413" s="268"/>
      <c r="C413" s="94"/>
      <c r="D413" s="94" t="s">
        <v>473</v>
      </c>
      <c r="E413" s="268" t="s">
        <v>532</v>
      </c>
      <c r="F413" s="268"/>
      <c r="G413" s="268"/>
      <c r="H413" s="268"/>
      <c r="I413" s="95">
        <f>SUM(I412)</f>
        <v>2.4499999999999997E-2</v>
      </c>
      <c r="J413" s="95">
        <v>1</v>
      </c>
      <c r="K413" s="113">
        <f>I413*J413</f>
        <v>2.4499999999999997E-2</v>
      </c>
    </row>
    <row r="414" spans="1:11" ht="16.95" customHeight="1" x14ac:dyDescent="0.25">
      <c r="A414" s="92"/>
      <c r="B414" s="268" t="s">
        <v>534</v>
      </c>
      <c r="C414" s="94"/>
      <c r="D414" s="94" t="s">
        <v>97</v>
      </c>
      <c r="E414" s="93">
        <v>2</v>
      </c>
      <c r="F414" s="93">
        <v>1.6</v>
      </c>
      <c r="G414" s="93">
        <v>1.1000000000000001</v>
      </c>
      <c r="H414" s="93"/>
      <c r="I414" s="94">
        <f>E414*F414*G414</f>
        <v>3.5200000000000005</v>
      </c>
      <c r="J414" s="94"/>
      <c r="K414" s="94"/>
    </row>
    <row r="415" spans="1:11" ht="16.95" customHeight="1" x14ac:dyDescent="0.25">
      <c r="A415" s="92"/>
      <c r="B415" s="268"/>
      <c r="C415" s="94"/>
      <c r="D415" s="94" t="s">
        <v>97</v>
      </c>
      <c r="E415" s="93">
        <v>2</v>
      </c>
      <c r="F415" s="93">
        <v>1.6</v>
      </c>
      <c r="G415" s="93">
        <v>1.1000000000000001</v>
      </c>
      <c r="H415" s="93"/>
      <c r="I415" s="94">
        <f>E415*F415*G415</f>
        <v>3.5200000000000005</v>
      </c>
      <c r="J415" s="94"/>
      <c r="K415" s="94"/>
    </row>
    <row r="416" spans="1:11" ht="16.95" customHeight="1" x14ac:dyDescent="0.25">
      <c r="A416" s="92"/>
      <c r="B416" s="268"/>
      <c r="C416" s="94"/>
      <c r="D416" s="94" t="s">
        <v>97</v>
      </c>
      <c r="E416" s="268" t="s">
        <v>532</v>
      </c>
      <c r="F416" s="268"/>
      <c r="G416" s="268"/>
      <c r="H416" s="268"/>
      <c r="I416" s="94">
        <f>SUM(I414:I415)</f>
        <v>7.0400000000000009</v>
      </c>
      <c r="J416" s="94">
        <v>1</v>
      </c>
      <c r="K416" s="94">
        <f>I416*J416</f>
        <v>7.0400000000000009</v>
      </c>
    </row>
    <row r="417" spans="1:12" ht="16.95" customHeight="1" x14ac:dyDescent="0.25">
      <c r="A417" s="117" t="s">
        <v>545</v>
      </c>
      <c r="B417" s="117"/>
      <c r="C417" s="117"/>
      <c r="D417" s="117"/>
      <c r="E417" s="117"/>
      <c r="F417" s="117"/>
      <c r="G417" s="117"/>
      <c r="H417" s="117"/>
      <c r="I417" s="118"/>
      <c r="J417" s="118"/>
      <c r="K417" s="118"/>
    </row>
    <row r="418" spans="1:12" ht="16.95" customHeight="1" x14ac:dyDescent="0.25">
      <c r="A418" s="266">
        <v>1</v>
      </c>
      <c r="B418" s="267" t="s">
        <v>546</v>
      </c>
      <c r="C418" s="120"/>
      <c r="D418" s="121" t="s">
        <v>473</v>
      </c>
      <c r="E418" s="89">
        <v>6735</v>
      </c>
      <c r="F418" s="89">
        <v>0.5</v>
      </c>
      <c r="G418" s="89">
        <v>1</v>
      </c>
      <c r="H418" s="89">
        <v>1</v>
      </c>
      <c r="I418" s="89">
        <f>E418*F418*G418*H418</f>
        <v>3367.5</v>
      </c>
      <c r="J418" s="89"/>
      <c r="K418" s="89"/>
    </row>
    <row r="419" spans="1:12" ht="16.95" customHeight="1" x14ac:dyDescent="0.25">
      <c r="A419" s="266"/>
      <c r="B419" s="267"/>
      <c r="C419" s="120"/>
      <c r="D419" s="121" t="s">
        <v>473</v>
      </c>
      <c r="E419" s="267" t="s">
        <v>482</v>
      </c>
      <c r="F419" s="267"/>
      <c r="G419" s="267"/>
      <c r="H419" s="267"/>
      <c r="I419" s="121">
        <f>SUM(I418:I418)</f>
        <v>3367.5</v>
      </c>
      <c r="J419" s="121">
        <v>1</v>
      </c>
      <c r="K419" s="121">
        <f>I419*J419</f>
        <v>3367.5</v>
      </c>
    </row>
    <row r="420" spans="1:12" ht="16.95" customHeight="1" x14ac:dyDescent="0.25">
      <c r="A420" s="92"/>
      <c r="B420" s="278" t="s">
        <v>547</v>
      </c>
      <c r="C420" s="93"/>
      <c r="D420" s="94" t="s">
        <v>473</v>
      </c>
      <c r="E420" s="122">
        <v>0</v>
      </c>
      <c r="F420" s="122">
        <v>1</v>
      </c>
      <c r="G420" s="122">
        <v>0.6</v>
      </c>
      <c r="H420" s="122">
        <v>1</v>
      </c>
      <c r="I420" s="97">
        <f>E420*F420*G420*H420</f>
        <v>0</v>
      </c>
      <c r="J420" s="97"/>
      <c r="K420" s="97"/>
    </row>
    <row r="421" spans="1:12" ht="16.95" customHeight="1" x14ac:dyDescent="0.25">
      <c r="A421" s="92"/>
      <c r="B421" s="278"/>
      <c r="C421" s="93"/>
      <c r="D421" s="94" t="s">
        <v>473</v>
      </c>
      <c r="E421" s="279" t="s">
        <v>482</v>
      </c>
      <c r="F421" s="279"/>
      <c r="G421" s="279"/>
      <c r="H421" s="279"/>
      <c r="I421" s="95">
        <f>SUM(I420:I420)</f>
        <v>0</v>
      </c>
      <c r="J421" s="95">
        <v>1</v>
      </c>
      <c r="K421" s="113">
        <f>I421*J421</f>
        <v>0</v>
      </c>
    </row>
    <row r="422" spans="1:12" ht="16.95" customHeight="1" x14ac:dyDescent="0.25">
      <c r="A422" s="92"/>
      <c r="B422" s="278" t="s">
        <v>548</v>
      </c>
      <c r="C422" s="93"/>
      <c r="D422" s="94" t="s">
        <v>473</v>
      </c>
      <c r="E422" s="97">
        <v>3466</v>
      </c>
      <c r="F422" s="97">
        <v>1</v>
      </c>
      <c r="G422" s="97">
        <v>0.5</v>
      </c>
      <c r="H422" s="97">
        <v>1</v>
      </c>
      <c r="I422" s="97">
        <f>E422*F422*G422*H422</f>
        <v>1733</v>
      </c>
      <c r="J422" s="97"/>
      <c r="K422" s="97"/>
    </row>
    <row r="423" spans="1:12" ht="16.95" customHeight="1" x14ac:dyDescent="0.25">
      <c r="A423" s="92"/>
      <c r="B423" s="278"/>
      <c r="C423" s="93"/>
      <c r="D423" s="94" t="s">
        <v>473</v>
      </c>
      <c r="E423" s="278" t="s">
        <v>482</v>
      </c>
      <c r="F423" s="278"/>
      <c r="G423" s="278"/>
      <c r="H423" s="278"/>
      <c r="I423" s="95">
        <f>SUM(I422:I422)</f>
        <v>1733</v>
      </c>
      <c r="J423" s="95">
        <v>1</v>
      </c>
      <c r="K423" s="113">
        <f>I423*J423</f>
        <v>1733</v>
      </c>
      <c r="L423" s="58">
        <f>K421+K423</f>
        <v>1733</v>
      </c>
    </row>
    <row r="424" spans="1:12" ht="16.95" customHeight="1" x14ac:dyDescent="0.25">
      <c r="A424" s="119"/>
      <c r="B424" s="267" t="s">
        <v>549</v>
      </c>
      <c r="C424" s="120"/>
      <c r="D424" s="121" t="s">
        <v>473</v>
      </c>
      <c r="E424" s="89">
        <v>6735</v>
      </c>
      <c r="F424" s="89">
        <v>0.5</v>
      </c>
      <c r="G424" s="89">
        <v>0.2</v>
      </c>
      <c r="H424" s="89">
        <v>1</v>
      </c>
      <c r="I424" s="89">
        <f>E424*F424*G424*H424</f>
        <v>673.5</v>
      </c>
      <c r="J424" s="89"/>
      <c r="K424" s="89"/>
    </row>
    <row r="425" spans="1:12" ht="16.95" customHeight="1" x14ac:dyDescent="0.25">
      <c r="A425" s="119"/>
      <c r="B425" s="267"/>
      <c r="C425" s="120"/>
      <c r="D425" s="121" t="s">
        <v>473</v>
      </c>
      <c r="E425" s="267" t="s">
        <v>517</v>
      </c>
      <c r="F425" s="267"/>
      <c r="G425" s="267"/>
      <c r="H425" s="267"/>
      <c r="I425" s="121">
        <f>SUM(I424)</f>
        <v>673.5</v>
      </c>
      <c r="J425" s="121">
        <v>1</v>
      </c>
      <c r="K425" s="121">
        <f>I425*J425</f>
        <v>673.5</v>
      </c>
    </row>
    <row r="426" spans="1:12" ht="16.95" customHeight="1" x14ac:dyDescent="0.25">
      <c r="A426" s="119"/>
      <c r="B426" s="267" t="s">
        <v>550</v>
      </c>
      <c r="C426" s="120"/>
      <c r="D426" s="121" t="s">
        <v>473</v>
      </c>
      <c r="E426" s="89">
        <v>6735</v>
      </c>
      <c r="F426" s="89">
        <v>0.5</v>
      </c>
      <c r="G426" s="89">
        <v>0.8</v>
      </c>
      <c r="H426" s="89">
        <v>1</v>
      </c>
      <c r="I426" s="89">
        <f>E426*F426*G426*H426</f>
        <v>2694</v>
      </c>
      <c r="J426" s="89"/>
      <c r="K426" s="89"/>
    </row>
    <row r="427" spans="1:12" ht="16.95" customHeight="1" x14ac:dyDescent="0.25">
      <c r="A427" s="119"/>
      <c r="B427" s="267"/>
      <c r="C427" s="120"/>
      <c r="D427" s="121" t="s">
        <v>473</v>
      </c>
      <c r="E427" s="267" t="s">
        <v>517</v>
      </c>
      <c r="F427" s="267"/>
      <c r="G427" s="267"/>
      <c r="H427" s="267"/>
      <c r="I427" s="121">
        <f>SUM(I426)</f>
        <v>2694</v>
      </c>
      <c r="J427" s="121">
        <v>1</v>
      </c>
      <c r="K427" s="121">
        <f>I427*J427</f>
        <v>2694</v>
      </c>
      <c r="L427" s="58">
        <f>K425+K427</f>
        <v>3367.5</v>
      </c>
    </row>
    <row r="428" spans="1:12" ht="16.95" customHeight="1" x14ac:dyDescent="0.25">
      <c r="A428" s="119"/>
      <c r="B428" s="120" t="s">
        <v>551</v>
      </c>
      <c r="C428" s="274"/>
      <c r="D428" s="275"/>
      <c r="E428" s="275"/>
      <c r="F428" s="275"/>
      <c r="G428" s="275"/>
      <c r="H428" s="275"/>
      <c r="I428" s="276"/>
      <c r="J428" s="121"/>
      <c r="K428" s="121">
        <f>SUM(K424:K427)</f>
        <v>3367.5</v>
      </c>
    </row>
    <row r="429" spans="1:12" ht="16.95" customHeight="1" x14ac:dyDescent="0.25">
      <c r="A429" s="270">
        <v>2</v>
      </c>
      <c r="B429" s="278" t="s">
        <v>552</v>
      </c>
      <c r="C429" s="93"/>
      <c r="D429" s="94" t="s">
        <v>473</v>
      </c>
      <c r="E429" s="122">
        <v>0</v>
      </c>
      <c r="F429" s="122">
        <v>1</v>
      </c>
      <c r="G429" s="122">
        <v>0.6</v>
      </c>
      <c r="H429" s="122">
        <v>0.8</v>
      </c>
      <c r="I429" s="97">
        <f>E429*F429*G429*H429</f>
        <v>0</v>
      </c>
      <c r="J429" s="97"/>
      <c r="K429" s="97"/>
    </row>
    <row r="430" spans="1:12" ht="16.95" customHeight="1" x14ac:dyDescent="0.25">
      <c r="A430" s="270"/>
      <c r="B430" s="278"/>
      <c r="C430" s="93"/>
      <c r="D430" s="94" t="s">
        <v>473</v>
      </c>
      <c r="E430" s="279" t="s">
        <v>517</v>
      </c>
      <c r="F430" s="279"/>
      <c r="G430" s="279"/>
      <c r="H430" s="279"/>
      <c r="I430" s="95">
        <f>SUM(I429)</f>
        <v>0</v>
      </c>
      <c r="J430" s="95">
        <v>1</v>
      </c>
      <c r="K430" s="113">
        <f>I430*J430</f>
        <v>0</v>
      </c>
    </row>
    <row r="431" spans="1:12" ht="16.95" customHeight="1" x14ac:dyDescent="0.25">
      <c r="A431" s="270">
        <v>2</v>
      </c>
      <c r="B431" s="278" t="s">
        <v>516</v>
      </c>
      <c r="C431" s="93"/>
      <c r="D431" s="94" t="s">
        <v>473</v>
      </c>
      <c r="E431" s="97">
        <f>E418+E422</f>
        <v>10201</v>
      </c>
      <c r="F431" s="97">
        <v>1</v>
      </c>
      <c r="G431" s="97">
        <v>0.5</v>
      </c>
      <c r="H431" s="97">
        <v>0.8</v>
      </c>
      <c r="I431" s="97">
        <f>E431*F431*G431*H431</f>
        <v>4080.4</v>
      </c>
      <c r="J431" s="97"/>
      <c r="K431" s="97"/>
    </row>
    <row r="432" spans="1:12" ht="16.95" customHeight="1" x14ac:dyDescent="0.25">
      <c r="A432" s="270"/>
      <c r="B432" s="278"/>
      <c r="C432" s="93"/>
      <c r="D432" s="94" t="s">
        <v>473</v>
      </c>
      <c r="E432" s="278" t="s">
        <v>517</v>
      </c>
      <c r="F432" s="278"/>
      <c r="G432" s="278"/>
      <c r="H432" s="278"/>
      <c r="I432" s="95">
        <f>SUM(I431)</f>
        <v>4080.4</v>
      </c>
      <c r="J432" s="95">
        <v>1</v>
      </c>
      <c r="K432" s="113">
        <f>I432*J432</f>
        <v>4080.4</v>
      </c>
      <c r="L432" s="58">
        <f>K430+K432</f>
        <v>4080.4</v>
      </c>
    </row>
    <row r="433" spans="1:11" ht="16.95" customHeight="1" x14ac:dyDescent="0.25">
      <c r="A433" s="92"/>
      <c r="B433" s="123" t="s">
        <v>553</v>
      </c>
      <c r="C433" s="280"/>
      <c r="D433" s="281"/>
      <c r="E433" s="281"/>
      <c r="F433" s="281"/>
      <c r="G433" s="281"/>
      <c r="H433" s="281"/>
      <c r="I433" s="282"/>
      <c r="J433" s="124"/>
      <c r="K433" s="124">
        <f>SUM(K429:K432)</f>
        <v>4080.4</v>
      </c>
    </row>
    <row r="434" spans="1:11" s="125" customFormat="1" ht="16.95" customHeight="1" x14ac:dyDescent="0.25">
      <c r="A434" s="58"/>
      <c r="B434" s="66"/>
      <c r="C434" s="58"/>
      <c r="D434" s="58"/>
      <c r="E434" s="58"/>
      <c r="F434" s="58"/>
      <c r="G434" s="58"/>
      <c r="H434" s="58"/>
      <c r="I434" s="58"/>
    </row>
    <row r="435" spans="1:11" ht="16.95" customHeight="1" x14ac:dyDescent="0.3">
      <c r="A435" s="283" t="s">
        <v>554</v>
      </c>
      <c r="B435" s="283"/>
      <c r="C435" s="283"/>
      <c r="D435" s="283"/>
      <c r="E435" s="126"/>
      <c r="F435" s="283" t="s">
        <v>555</v>
      </c>
      <c r="G435" s="283"/>
      <c r="H435" s="283"/>
      <c r="I435" s="283"/>
    </row>
    <row r="436" spans="1:11" ht="16.95" customHeight="1" x14ac:dyDescent="0.25"/>
    <row r="437" spans="1:11" ht="16.95" customHeight="1" x14ac:dyDescent="0.25"/>
    <row r="438" spans="1:11" ht="16.95" customHeight="1" x14ac:dyDescent="0.25"/>
    <row r="439" spans="1:11" ht="16.95" customHeight="1" x14ac:dyDescent="0.25"/>
    <row r="440" spans="1:11" ht="16.95" customHeight="1" x14ac:dyDescent="0.25"/>
    <row r="441" spans="1:11" ht="16.95" customHeight="1" x14ac:dyDescent="0.25"/>
    <row r="442" spans="1:11" ht="16.95" customHeight="1" x14ac:dyDescent="0.25"/>
    <row r="443" spans="1:11" ht="16.95" customHeight="1" x14ac:dyDescent="0.25"/>
    <row r="444" spans="1:11" ht="16.95" customHeight="1" x14ac:dyDescent="0.25"/>
    <row r="445" spans="1:11" ht="16.95" customHeight="1" x14ac:dyDescent="0.25"/>
    <row r="446" spans="1:11" ht="16.95" customHeight="1" x14ac:dyDescent="0.25"/>
    <row r="447" spans="1:11" ht="16.95" customHeight="1" x14ac:dyDescent="0.25"/>
    <row r="448" spans="1:11" ht="16.95" customHeight="1" x14ac:dyDescent="0.25"/>
    <row r="449" ht="16.95" customHeight="1" x14ac:dyDescent="0.25"/>
    <row r="450" ht="16.95" customHeight="1" x14ac:dyDescent="0.25"/>
    <row r="451" ht="16.95" customHeight="1" x14ac:dyDescent="0.25"/>
    <row r="452" ht="16.95" customHeight="1" x14ac:dyDescent="0.25"/>
    <row r="453" ht="16.95" customHeight="1" x14ac:dyDescent="0.25"/>
    <row r="454" ht="16.95" customHeight="1" x14ac:dyDescent="0.25"/>
    <row r="455" ht="16.95" customHeight="1" x14ac:dyDescent="0.25"/>
    <row r="456" ht="16.95" customHeight="1" x14ac:dyDescent="0.25"/>
    <row r="457" ht="16.95" customHeight="1" x14ac:dyDescent="0.25"/>
    <row r="458" ht="16.95" customHeight="1" x14ac:dyDescent="0.25"/>
    <row r="459" ht="16.95" customHeight="1" x14ac:dyDescent="0.25"/>
    <row r="460" ht="16.95" customHeight="1" x14ac:dyDescent="0.25"/>
  </sheetData>
  <mergeCells count="336">
    <mergeCell ref="A139:A143"/>
    <mergeCell ref="D143:G143"/>
    <mergeCell ref="B156:B159"/>
    <mergeCell ref="D159:G159"/>
    <mergeCell ref="B160:B163"/>
    <mergeCell ref="A161:A163"/>
    <mergeCell ref="D163:G163"/>
    <mergeCell ref="A164:A165"/>
    <mergeCell ref="B164:B165"/>
    <mergeCell ref="D165:G165"/>
    <mergeCell ref="B166:B167"/>
    <mergeCell ref="D167:G167"/>
    <mergeCell ref="A295:A302"/>
    <mergeCell ref="B295:B298"/>
    <mergeCell ref="E298:H298"/>
    <mergeCell ref="E301:H301"/>
    <mergeCell ref="E302:H302"/>
    <mergeCell ref="A303:A305"/>
    <mergeCell ref="B303:B305"/>
    <mergeCell ref="E305:H305"/>
    <mergeCell ref="B284:H284"/>
    <mergeCell ref="A285:A289"/>
    <mergeCell ref="B285:B289"/>
    <mergeCell ref="E289:H289"/>
    <mergeCell ref="A291:A294"/>
    <mergeCell ref="B291:B294"/>
    <mergeCell ref="E294:H294"/>
    <mergeCell ref="A273:A280"/>
    <mergeCell ref="B273:B276"/>
    <mergeCell ref="E276:H276"/>
    <mergeCell ref="E279:H279"/>
    <mergeCell ref="E280:H280"/>
    <mergeCell ref="A281:A283"/>
    <mergeCell ref="B281:B283"/>
    <mergeCell ref="E283:H283"/>
    <mergeCell ref="B258:H258"/>
    <mergeCell ref="A259:A263"/>
    <mergeCell ref="B259:B263"/>
    <mergeCell ref="E263:H263"/>
    <mergeCell ref="A265:A268"/>
    <mergeCell ref="B265:B268"/>
    <mergeCell ref="E268:H268"/>
    <mergeCell ref="A269:A272"/>
    <mergeCell ref="B269:B272"/>
    <mergeCell ref="E272:H272"/>
    <mergeCell ref="N15:S15"/>
    <mergeCell ref="D16:G16"/>
    <mergeCell ref="A17:A21"/>
    <mergeCell ref="B17:B21"/>
    <mergeCell ref="D21:G21"/>
    <mergeCell ref="A1:I1"/>
    <mergeCell ref="A2:I2"/>
    <mergeCell ref="A3:I3"/>
    <mergeCell ref="A4:I4"/>
    <mergeCell ref="A5:E5"/>
    <mergeCell ref="N9:V9"/>
    <mergeCell ref="A22:A26"/>
    <mergeCell ref="D26:G26"/>
    <mergeCell ref="A27:A30"/>
    <mergeCell ref="D30:G30"/>
    <mergeCell ref="A31:A33"/>
    <mergeCell ref="B31:B33"/>
    <mergeCell ref="D33:G33"/>
    <mergeCell ref="A11:H11"/>
    <mergeCell ref="A12:A16"/>
    <mergeCell ref="A42:A47"/>
    <mergeCell ref="B42:B47"/>
    <mergeCell ref="D46:G46"/>
    <mergeCell ref="D47:G47"/>
    <mergeCell ref="A48:A49"/>
    <mergeCell ref="B48:B49"/>
    <mergeCell ref="D49:G49"/>
    <mergeCell ref="A34:A36"/>
    <mergeCell ref="B34:B37"/>
    <mergeCell ref="D36:G36"/>
    <mergeCell ref="D37:G37"/>
    <mergeCell ref="A38:A40"/>
    <mergeCell ref="B38:B40"/>
    <mergeCell ref="D40:G40"/>
    <mergeCell ref="A57:A63"/>
    <mergeCell ref="B57:B63"/>
    <mergeCell ref="E63:H63"/>
    <mergeCell ref="A64:A66"/>
    <mergeCell ref="B64:B66"/>
    <mergeCell ref="E66:H66"/>
    <mergeCell ref="A50:H50"/>
    <mergeCell ref="I50:J50"/>
    <mergeCell ref="A51:A53"/>
    <mergeCell ref="B51:B53"/>
    <mergeCell ref="E53:H53"/>
    <mergeCell ref="A54:A56"/>
    <mergeCell ref="B54:B56"/>
    <mergeCell ref="E56:H56"/>
    <mergeCell ref="A67:A69"/>
    <mergeCell ref="B67:B69"/>
    <mergeCell ref="E69:H69"/>
    <mergeCell ref="B70:B71"/>
    <mergeCell ref="B72:B73"/>
    <mergeCell ref="A73:A75"/>
    <mergeCell ref="E73:H73"/>
    <mergeCell ref="B74:B75"/>
    <mergeCell ref="E75:H75"/>
    <mergeCell ref="A85:A91"/>
    <mergeCell ref="B85:B91"/>
    <mergeCell ref="D91:G91"/>
    <mergeCell ref="A92:A94"/>
    <mergeCell ref="B92:B94"/>
    <mergeCell ref="D94:G94"/>
    <mergeCell ref="A76:H76"/>
    <mergeCell ref="A77:A81"/>
    <mergeCell ref="B77:B81"/>
    <mergeCell ref="D81:G81"/>
    <mergeCell ref="A82:A84"/>
    <mergeCell ref="B82:B84"/>
    <mergeCell ref="D84:G84"/>
    <mergeCell ref="A101:A102"/>
    <mergeCell ref="B101:B102"/>
    <mergeCell ref="D102:G102"/>
    <mergeCell ref="A103:H103"/>
    <mergeCell ref="A104:A108"/>
    <mergeCell ref="B104:B108"/>
    <mergeCell ref="D108:G108"/>
    <mergeCell ref="A95:A97"/>
    <mergeCell ref="B95:B97"/>
    <mergeCell ref="D97:G97"/>
    <mergeCell ref="A99:A100"/>
    <mergeCell ref="B99:B100"/>
    <mergeCell ref="D100:G100"/>
    <mergeCell ref="A121:A124"/>
    <mergeCell ref="B121:B124"/>
    <mergeCell ref="D124:G124"/>
    <mergeCell ref="B125:B128"/>
    <mergeCell ref="A126:A128"/>
    <mergeCell ref="D128:G128"/>
    <mergeCell ref="A109:A111"/>
    <mergeCell ref="B109:B111"/>
    <mergeCell ref="D111:G111"/>
    <mergeCell ref="A112:A120"/>
    <mergeCell ref="B112:B120"/>
    <mergeCell ref="D120:G120"/>
    <mergeCell ref="A168:H168"/>
    <mergeCell ref="A169:A173"/>
    <mergeCell ref="B169:B173"/>
    <mergeCell ref="D173:G173"/>
    <mergeCell ref="A174:A176"/>
    <mergeCell ref="B174:B176"/>
    <mergeCell ref="D176:G176"/>
    <mergeCell ref="A129:A130"/>
    <mergeCell ref="B129:B130"/>
    <mergeCell ref="D130:G130"/>
    <mergeCell ref="A131:A132"/>
    <mergeCell ref="B131:B132"/>
    <mergeCell ref="D132:G132"/>
    <mergeCell ref="A133:H133"/>
    <mergeCell ref="A134:A138"/>
    <mergeCell ref="D138:G138"/>
    <mergeCell ref="A144:A146"/>
    <mergeCell ref="B144:B146"/>
    <mergeCell ref="D146:G146"/>
    <mergeCell ref="A147:A155"/>
    <mergeCell ref="B147:B155"/>
    <mergeCell ref="D155:G155"/>
    <mergeCell ref="A156:A159"/>
    <mergeCell ref="A166:A167"/>
    <mergeCell ref="A189:A194"/>
    <mergeCell ref="B189:B194"/>
    <mergeCell ref="D194:G194"/>
    <mergeCell ref="B195:B197"/>
    <mergeCell ref="A196:A197"/>
    <mergeCell ref="D197:G197"/>
    <mergeCell ref="A177:A184"/>
    <mergeCell ref="B177:B184"/>
    <mergeCell ref="D184:G184"/>
    <mergeCell ref="A185:A188"/>
    <mergeCell ref="B185:B188"/>
    <mergeCell ref="D188:G188"/>
    <mergeCell ref="A207:A210"/>
    <mergeCell ref="B207:B210"/>
    <mergeCell ref="E210:H210"/>
    <mergeCell ref="A211:A214"/>
    <mergeCell ref="B211:B214"/>
    <mergeCell ref="E214:H214"/>
    <mergeCell ref="A198:A199"/>
    <mergeCell ref="B198:B199"/>
    <mergeCell ref="D199:G199"/>
    <mergeCell ref="B200:H200"/>
    <mergeCell ref="A201:A205"/>
    <mergeCell ref="B201:B205"/>
    <mergeCell ref="E205:H205"/>
    <mergeCell ref="A251:A255"/>
    <mergeCell ref="B251:B255"/>
    <mergeCell ref="E255:H255"/>
    <mergeCell ref="A256:A257"/>
    <mergeCell ref="B256:B257"/>
    <mergeCell ref="E257:H257"/>
    <mergeCell ref="A215:A221"/>
    <mergeCell ref="E221:H221"/>
    <mergeCell ref="A222:A224"/>
    <mergeCell ref="B222:B224"/>
    <mergeCell ref="E224:H224"/>
    <mergeCell ref="E217:H217"/>
    <mergeCell ref="B215:B217"/>
    <mergeCell ref="E220:H220"/>
    <mergeCell ref="B225:H225"/>
    <mergeCell ref="A226:A230"/>
    <mergeCell ref="B226:B230"/>
    <mergeCell ref="E230:H230"/>
    <mergeCell ref="A232:A235"/>
    <mergeCell ref="B232:B235"/>
    <mergeCell ref="E235:H235"/>
    <mergeCell ref="A317:A319"/>
    <mergeCell ref="B317:B319"/>
    <mergeCell ref="E319:H319"/>
    <mergeCell ref="A320:A325"/>
    <mergeCell ref="B320:B325"/>
    <mergeCell ref="E325:H325"/>
    <mergeCell ref="B306:H306"/>
    <mergeCell ref="A307:A311"/>
    <mergeCell ref="B307:B311"/>
    <mergeCell ref="E311:H311"/>
    <mergeCell ref="A313:A316"/>
    <mergeCell ref="B313:B316"/>
    <mergeCell ref="E316:H316"/>
    <mergeCell ref="A334:A335"/>
    <mergeCell ref="B334:B335"/>
    <mergeCell ref="E335:H335"/>
    <mergeCell ref="A336:H336"/>
    <mergeCell ref="A337:A339"/>
    <mergeCell ref="B337:B339"/>
    <mergeCell ref="D339:G339"/>
    <mergeCell ref="A326:A328"/>
    <mergeCell ref="B326:B328"/>
    <mergeCell ref="E328:H328"/>
    <mergeCell ref="A329:A333"/>
    <mergeCell ref="B329:B333"/>
    <mergeCell ref="E333:H333"/>
    <mergeCell ref="A347:A350"/>
    <mergeCell ref="B347:B350"/>
    <mergeCell ref="D350:G350"/>
    <mergeCell ref="A351:A352"/>
    <mergeCell ref="B351:B352"/>
    <mergeCell ref="D352:G352"/>
    <mergeCell ref="A340:A343"/>
    <mergeCell ref="B340:B343"/>
    <mergeCell ref="D343:G343"/>
    <mergeCell ref="A344:A346"/>
    <mergeCell ref="B344:B346"/>
    <mergeCell ref="D346:G346"/>
    <mergeCell ref="A358:A361"/>
    <mergeCell ref="B358:B361"/>
    <mergeCell ref="E361:H361"/>
    <mergeCell ref="A362:A365"/>
    <mergeCell ref="B362:B365"/>
    <mergeCell ref="E365:H365"/>
    <mergeCell ref="B353:K353"/>
    <mergeCell ref="A354:A355"/>
    <mergeCell ref="B354:B355"/>
    <mergeCell ref="E355:H355"/>
    <mergeCell ref="B356:B357"/>
    <mergeCell ref="E357:H357"/>
    <mergeCell ref="A373:A375"/>
    <mergeCell ref="B373:B375"/>
    <mergeCell ref="E375:H375"/>
    <mergeCell ref="B376:K376"/>
    <mergeCell ref="B377:K377"/>
    <mergeCell ref="A378:A379"/>
    <mergeCell ref="B378:B379"/>
    <mergeCell ref="E379:H379"/>
    <mergeCell ref="A366:A367"/>
    <mergeCell ref="B366:B367"/>
    <mergeCell ref="E367:H367"/>
    <mergeCell ref="A368:A372"/>
    <mergeCell ref="B368:B372"/>
    <mergeCell ref="E372:H372"/>
    <mergeCell ref="B401:B402"/>
    <mergeCell ref="E402:H402"/>
    <mergeCell ref="A390:A391"/>
    <mergeCell ref="B390:B391"/>
    <mergeCell ref="E391:H391"/>
    <mergeCell ref="A392:A396"/>
    <mergeCell ref="B392:B396"/>
    <mergeCell ref="E396:H396"/>
    <mergeCell ref="B380:B381"/>
    <mergeCell ref="E381:H381"/>
    <mergeCell ref="A382:A385"/>
    <mergeCell ref="B382:B385"/>
    <mergeCell ref="E385:H385"/>
    <mergeCell ref="A386:A389"/>
    <mergeCell ref="B386:B389"/>
    <mergeCell ref="E389:H389"/>
    <mergeCell ref="C433:I433"/>
    <mergeCell ref="A435:D435"/>
    <mergeCell ref="F435:I435"/>
    <mergeCell ref="B426:B427"/>
    <mergeCell ref="E427:H427"/>
    <mergeCell ref="C428:I428"/>
    <mergeCell ref="A429:A430"/>
    <mergeCell ref="B429:B430"/>
    <mergeCell ref="E430:H430"/>
    <mergeCell ref="A431:A432"/>
    <mergeCell ref="B431:B432"/>
    <mergeCell ref="E432:H432"/>
    <mergeCell ref="B420:B421"/>
    <mergeCell ref="E421:H421"/>
    <mergeCell ref="B422:B423"/>
    <mergeCell ref="E423:H423"/>
    <mergeCell ref="B424:B425"/>
    <mergeCell ref="E425:H425"/>
    <mergeCell ref="B412:B413"/>
    <mergeCell ref="E413:H413"/>
    <mergeCell ref="B414:B416"/>
    <mergeCell ref="E416:H416"/>
    <mergeCell ref="A418:A419"/>
    <mergeCell ref="B418:B419"/>
    <mergeCell ref="E419:H419"/>
    <mergeCell ref="B403:B404"/>
    <mergeCell ref="A248:A250"/>
    <mergeCell ref="B248:B250"/>
    <mergeCell ref="E250:H250"/>
    <mergeCell ref="A236:A239"/>
    <mergeCell ref="B236:B239"/>
    <mergeCell ref="E239:H239"/>
    <mergeCell ref="A240:A247"/>
    <mergeCell ref="B240:B243"/>
    <mergeCell ref="E243:H243"/>
    <mergeCell ref="E246:H246"/>
    <mergeCell ref="E247:H247"/>
    <mergeCell ref="E404:H404"/>
    <mergeCell ref="B405:B407"/>
    <mergeCell ref="E407:H407"/>
    <mergeCell ref="B408:B411"/>
    <mergeCell ref="E411:H411"/>
    <mergeCell ref="A397:A399"/>
    <mergeCell ref="B397:B399"/>
    <mergeCell ref="E399:H399"/>
    <mergeCell ref="B400:K40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9DA7D-7CEB-4B9C-B18A-F1CEE800D941}">
  <dimension ref="A1:O217"/>
  <sheetViews>
    <sheetView topLeftCell="A4" workbookViewId="0">
      <selection activeCell="L24" sqref="L24"/>
    </sheetView>
  </sheetViews>
  <sheetFormatPr defaultRowHeight="13.2" x14ac:dyDescent="0.25"/>
  <cols>
    <col min="7" max="7" width="19.33203125" customWidth="1"/>
  </cols>
  <sheetData>
    <row r="1" spans="1:15" x14ac:dyDescent="0.25">
      <c r="A1" t="s">
        <v>191</v>
      </c>
      <c r="B1" t="s">
        <v>192</v>
      </c>
      <c r="C1" t="s">
        <v>193</v>
      </c>
      <c r="D1" t="s">
        <v>194</v>
      </c>
      <c r="E1" t="s">
        <v>195</v>
      </c>
      <c r="F1" t="s">
        <v>196</v>
      </c>
      <c r="G1" t="s">
        <v>197</v>
      </c>
    </row>
    <row r="2" spans="1:15" x14ac:dyDescent="0.25">
      <c r="A2">
        <v>50</v>
      </c>
      <c r="B2" t="s">
        <v>280</v>
      </c>
      <c r="C2">
        <v>23</v>
      </c>
      <c r="D2" t="s">
        <v>279</v>
      </c>
      <c r="E2" t="s">
        <v>605</v>
      </c>
      <c r="F2">
        <v>20</v>
      </c>
      <c r="G2">
        <v>0</v>
      </c>
    </row>
    <row r="3" spans="1:15" x14ac:dyDescent="0.25">
      <c r="A3">
        <v>58</v>
      </c>
      <c r="B3" t="s">
        <v>282</v>
      </c>
      <c r="C3">
        <v>21</v>
      </c>
      <c r="D3" t="s">
        <v>606</v>
      </c>
      <c r="E3" t="s">
        <v>607</v>
      </c>
      <c r="F3">
        <v>20</v>
      </c>
      <c r="G3">
        <v>0</v>
      </c>
    </row>
    <row r="4" spans="1:15" x14ac:dyDescent="0.25">
      <c r="A4">
        <v>64</v>
      </c>
      <c r="B4" t="s">
        <v>342</v>
      </c>
      <c r="C4">
        <v>18</v>
      </c>
      <c r="D4" t="s">
        <v>608</v>
      </c>
      <c r="E4" t="s">
        <v>609</v>
      </c>
      <c r="F4">
        <v>20</v>
      </c>
      <c r="G4">
        <v>0</v>
      </c>
    </row>
    <row r="5" spans="1:15" x14ac:dyDescent="0.25">
      <c r="A5">
        <v>68</v>
      </c>
      <c r="B5" t="s">
        <v>200</v>
      </c>
      <c r="C5">
        <v>15</v>
      </c>
      <c r="D5" t="s">
        <v>610</v>
      </c>
      <c r="E5" t="s">
        <v>611</v>
      </c>
      <c r="F5">
        <v>20</v>
      </c>
      <c r="G5">
        <v>0</v>
      </c>
    </row>
    <row r="6" spans="1:15" x14ac:dyDescent="0.25">
      <c r="A6">
        <v>72</v>
      </c>
      <c r="B6" t="s">
        <v>202</v>
      </c>
      <c r="C6">
        <v>15</v>
      </c>
      <c r="D6" t="s">
        <v>201</v>
      </c>
      <c r="E6" t="s">
        <v>612</v>
      </c>
      <c r="F6">
        <v>20</v>
      </c>
      <c r="G6">
        <v>15</v>
      </c>
      <c r="K6">
        <v>140</v>
      </c>
      <c r="L6" s="9">
        <f>SUMIF(F:F,140,C:C)</f>
        <v>0</v>
      </c>
      <c r="M6" t="s">
        <v>204</v>
      </c>
      <c r="N6" s="9">
        <v>1123</v>
      </c>
      <c r="O6">
        <f>L6-N6</f>
        <v>-1123</v>
      </c>
    </row>
    <row r="7" spans="1:15" x14ac:dyDescent="0.25">
      <c r="A7">
        <v>76</v>
      </c>
      <c r="B7" t="s">
        <v>346</v>
      </c>
      <c r="C7">
        <v>27</v>
      </c>
      <c r="D7" t="s">
        <v>203</v>
      </c>
      <c r="E7" t="s">
        <v>613</v>
      </c>
      <c r="F7">
        <v>20</v>
      </c>
      <c r="G7">
        <v>0</v>
      </c>
      <c r="K7">
        <v>125</v>
      </c>
      <c r="L7" s="9">
        <f>SUMIF(F:F,125,C:C)</f>
        <v>0</v>
      </c>
      <c r="M7" s="25" t="s">
        <v>204</v>
      </c>
      <c r="N7" s="9">
        <v>992</v>
      </c>
      <c r="O7">
        <f t="shared" ref="O7:O16" si="0">L7-N7</f>
        <v>-992</v>
      </c>
    </row>
    <row r="8" spans="1:15" x14ac:dyDescent="0.25">
      <c r="A8">
        <v>80</v>
      </c>
      <c r="B8" t="s">
        <v>205</v>
      </c>
      <c r="C8">
        <v>18</v>
      </c>
      <c r="D8" t="s">
        <v>614</v>
      </c>
      <c r="E8" t="s">
        <v>615</v>
      </c>
      <c r="F8">
        <v>20</v>
      </c>
      <c r="G8">
        <v>0</v>
      </c>
      <c r="K8">
        <v>110</v>
      </c>
      <c r="L8" s="9">
        <f>SUMIF(F:F,110,C:C)</f>
        <v>0</v>
      </c>
      <c r="M8" s="25" t="s">
        <v>204</v>
      </c>
      <c r="N8" s="9">
        <v>297</v>
      </c>
      <c r="O8">
        <f t="shared" si="0"/>
        <v>-297</v>
      </c>
    </row>
    <row r="9" spans="1:15" x14ac:dyDescent="0.25">
      <c r="A9">
        <v>84</v>
      </c>
      <c r="B9" t="s">
        <v>207</v>
      </c>
      <c r="C9">
        <v>16</v>
      </c>
      <c r="D9" t="s">
        <v>206</v>
      </c>
      <c r="E9" t="s">
        <v>616</v>
      </c>
      <c r="F9">
        <v>20</v>
      </c>
      <c r="G9">
        <v>0</v>
      </c>
      <c r="K9">
        <v>90</v>
      </c>
      <c r="L9" s="9">
        <f>SUMIF(F:F,90,C:C)</f>
        <v>494</v>
      </c>
      <c r="M9" s="25" t="s">
        <v>204</v>
      </c>
      <c r="N9" s="9">
        <v>204</v>
      </c>
      <c r="O9">
        <f t="shared" si="0"/>
        <v>290</v>
      </c>
    </row>
    <row r="10" spans="1:15" x14ac:dyDescent="0.25">
      <c r="A10">
        <v>89</v>
      </c>
      <c r="B10" t="s">
        <v>291</v>
      </c>
      <c r="C10">
        <v>11</v>
      </c>
      <c r="D10" t="s">
        <v>208</v>
      </c>
      <c r="E10" t="s">
        <v>617</v>
      </c>
      <c r="F10">
        <v>20</v>
      </c>
      <c r="G10">
        <v>0</v>
      </c>
      <c r="K10">
        <v>75</v>
      </c>
      <c r="L10" s="9">
        <f>SUMIF(F:F,75,C:C)</f>
        <v>1293</v>
      </c>
      <c r="M10" s="25" t="s">
        <v>204</v>
      </c>
      <c r="N10" s="54">
        <v>258</v>
      </c>
      <c r="O10">
        <f t="shared" si="0"/>
        <v>1035</v>
      </c>
    </row>
    <row r="11" spans="1:15" x14ac:dyDescent="0.25">
      <c r="A11">
        <v>93</v>
      </c>
      <c r="B11" t="s">
        <v>352</v>
      </c>
      <c r="C11">
        <v>10</v>
      </c>
      <c r="D11" t="s">
        <v>618</v>
      </c>
      <c r="E11" t="s">
        <v>619</v>
      </c>
      <c r="F11">
        <v>20</v>
      </c>
      <c r="G11">
        <v>10</v>
      </c>
      <c r="K11">
        <v>63</v>
      </c>
      <c r="L11" s="9">
        <f>SUMIF(F:F,63,C:C)</f>
        <v>888</v>
      </c>
      <c r="M11" s="25" t="s">
        <v>204</v>
      </c>
      <c r="N11" s="9">
        <v>104</v>
      </c>
      <c r="O11">
        <f t="shared" si="0"/>
        <v>784</v>
      </c>
    </row>
    <row r="12" spans="1:15" x14ac:dyDescent="0.25">
      <c r="A12">
        <v>97</v>
      </c>
      <c r="B12" t="s">
        <v>620</v>
      </c>
      <c r="C12">
        <v>14</v>
      </c>
      <c r="D12" t="s">
        <v>621</v>
      </c>
      <c r="E12" t="s">
        <v>622</v>
      </c>
      <c r="F12">
        <v>20</v>
      </c>
      <c r="G12">
        <v>0</v>
      </c>
      <c r="K12">
        <v>50</v>
      </c>
      <c r="L12" s="9">
        <f>SUMIF(F:F,50,C:C)</f>
        <v>2591</v>
      </c>
      <c r="M12" s="25" t="s">
        <v>214</v>
      </c>
      <c r="N12" s="9">
        <v>508</v>
      </c>
      <c r="O12">
        <f t="shared" si="0"/>
        <v>2083</v>
      </c>
    </row>
    <row r="13" spans="1:15" x14ac:dyDescent="0.25">
      <c r="A13">
        <v>101</v>
      </c>
      <c r="B13" t="s">
        <v>354</v>
      </c>
      <c r="C13">
        <v>10</v>
      </c>
      <c r="D13" t="s">
        <v>623</v>
      </c>
      <c r="E13" t="s">
        <v>410</v>
      </c>
      <c r="F13">
        <v>20</v>
      </c>
      <c r="G13">
        <v>10</v>
      </c>
      <c r="K13">
        <v>40</v>
      </c>
      <c r="L13" s="9">
        <f>SUMIF(F:F,40,C:C)</f>
        <v>2717</v>
      </c>
      <c r="M13" s="25" t="s">
        <v>214</v>
      </c>
      <c r="N13" s="9">
        <v>1309</v>
      </c>
      <c r="O13">
        <f t="shared" si="0"/>
        <v>1408</v>
      </c>
    </row>
    <row r="14" spans="1:15" x14ac:dyDescent="0.25">
      <c r="A14">
        <v>105</v>
      </c>
      <c r="B14" t="s">
        <v>356</v>
      </c>
      <c r="C14">
        <v>5</v>
      </c>
      <c r="D14" t="s">
        <v>624</v>
      </c>
      <c r="E14" t="s">
        <v>625</v>
      </c>
      <c r="F14">
        <v>20</v>
      </c>
      <c r="G14">
        <v>5</v>
      </c>
      <c r="K14">
        <v>32</v>
      </c>
      <c r="L14" s="9">
        <f>SUMIF(F:F,32,C:C)</f>
        <v>2322</v>
      </c>
      <c r="N14" s="9">
        <v>1566</v>
      </c>
      <c r="O14">
        <f t="shared" si="0"/>
        <v>756</v>
      </c>
    </row>
    <row r="15" spans="1:15" x14ac:dyDescent="0.25">
      <c r="A15">
        <v>113</v>
      </c>
      <c r="B15" t="s">
        <v>360</v>
      </c>
      <c r="C15">
        <v>29</v>
      </c>
      <c r="D15" t="s">
        <v>626</v>
      </c>
      <c r="E15" t="s">
        <v>334</v>
      </c>
      <c r="F15">
        <v>20</v>
      </c>
      <c r="G15">
        <v>0</v>
      </c>
      <c r="K15">
        <v>25</v>
      </c>
      <c r="L15" s="9">
        <f>SUMIF(F:F,25,C:C)</f>
        <v>1220</v>
      </c>
      <c r="N15" s="9">
        <v>2002</v>
      </c>
      <c r="O15">
        <f t="shared" si="0"/>
        <v>-782</v>
      </c>
    </row>
    <row r="16" spans="1:15" x14ac:dyDescent="0.25">
      <c r="A16">
        <v>117</v>
      </c>
      <c r="B16" t="s">
        <v>362</v>
      </c>
      <c r="C16">
        <v>23</v>
      </c>
      <c r="D16" t="s">
        <v>627</v>
      </c>
      <c r="E16" t="s">
        <v>335</v>
      </c>
      <c r="F16">
        <v>20</v>
      </c>
      <c r="G16">
        <v>0</v>
      </c>
      <c r="K16">
        <v>20</v>
      </c>
      <c r="L16" s="9">
        <f>SUMIF(F:F,20,C:C)</f>
        <v>2563</v>
      </c>
      <c r="N16" s="9">
        <v>5316</v>
      </c>
      <c r="O16">
        <f t="shared" si="0"/>
        <v>-2753</v>
      </c>
    </row>
    <row r="17" spans="1:14" x14ac:dyDescent="0.25">
      <c r="A17">
        <v>128</v>
      </c>
      <c r="B17" t="s">
        <v>365</v>
      </c>
      <c r="C17">
        <v>17</v>
      </c>
      <c r="D17" t="s">
        <v>628</v>
      </c>
      <c r="E17" t="s">
        <v>339</v>
      </c>
      <c r="F17">
        <v>20</v>
      </c>
      <c r="G17">
        <v>0</v>
      </c>
      <c r="L17" s="9"/>
      <c r="N17">
        <f>SUM(N6:N16)</f>
        <v>13679</v>
      </c>
    </row>
    <row r="18" spans="1:14" x14ac:dyDescent="0.25">
      <c r="A18">
        <v>132</v>
      </c>
      <c r="B18" t="s">
        <v>295</v>
      </c>
      <c r="C18">
        <v>30</v>
      </c>
      <c r="D18" t="s">
        <v>213</v>
      </c>
      <c r="E18" t="s">
        <v>341</v>
      </c>
      <c r="F18">
        <v>20</v>
      </c>
      <c r="G18">
        <v>0</v>
      </c>
      <c r="L18" s="9"/>
    </row>
    <row r="19" spans="1:14" x14ac:dyDescent="0.25">
      <c r="A19">
        <v>136</v>
      </c>
      <c r="B19" t="s">
        <v>296</v>
      </c>
      <c r="C19">
        <v>20</v>
      </c>
      <c r="D19" t="s">
        <v>629</v>
      </c>
      <c r="E19" t="s">
        <v>343</v>
      </c>
      <c r="F19">
        <v>20</v>
      </c>
      <c r="G19">
        <v>0</v>
      </c>
      <c r="L19" s="9"/>
    </row>
    <row r="20" spans="1:14" x14ac:dyDescent="0.25">
      <c r="A20">
        <v>144</v>
      </c>
      <c r="B20" t="s">
        <v>373</v>
      </c>
      <c r="C20">
        <v>15</v>
      </c>
      <c r="D20" t="s">
        <v>216</v>
      </c>
      <c r="E20" t="s">
        <v>345</v>
      </c>
      <c r="F20">
        <v>20</v>
      </c>
      <c r="G20">
        <v>0</v>
      </c>
    </row>
    <row r="21" spans="1:14" x14ac:dyDescent="0.25">
      <c r="A21">
        <v>148</v>
      </c>
      <c r="B21" t="s">
        <v>375</v>
      </c>
      <c r="C21">
        <v>37</v>
      </c>
      <c r="D21" t="s">
        <v>319</v>
      </c>
      <c r="E21" t="s">
        <v>347</v>
      </c>
      <c r="F21">
        <v>20</v>
      </c>
      <c r="G21">
        <v>0</v>
      </c>
    </row>
    <row r="22" spans="1:14" x14ac:dyDescent="0.25">
      <c r="A22">
        <v>152</v>
      </c>
      <c r="B22" t="s">
        <v>217</v>
      </c>
      <c r="C22">
        <v>17</v>
      </c>
      <c r="D22" t="s">
        <v>630</v>
      </c>
      <c r="E22" t="s">
        <v>349</v>
      </c>
      <c r="F22">
        <v>20</v>
      </c>
      <c r="G22">
        <v>0</v>
      </c>
      <c r="K22" t="s">
        <v>229</v>
      </c>
      <c r="L22" s="20">
        <f>SUM(L6:L21)</f>
        <v>14088</v>
      </c>
    </row>
    <row r="23" spans="1:14" x14ac:dyDescent="0.25">
      <c r="A23">
        <v>158</v>
      </c>
      <c r="B23" t="s">
        <v>380</v>
      </c>
      <c r="C23">
        <v>29</v>
      </c>
      <c r="D23" t="s">
        <v>219</v>
      </c>
      <c r="E23" t="s">
        <v>350</v>
      </c>
      <c r="F23">
        <v>20</v>
      </c>
      <c r="G23">
        <v>0</v>
      </c>
      <c r="K23" t="s">
        <v>231</v>
      </c>
      <c r="L23" s="21">
        <f>L22-90</f>
        <v>13998</v>
      </c>
    </row>
    <row r="24" spans="1:14" x14ac:dyDescent="0.25">
      <c r="A24">
        <v>162</v>
      </c>
      <c r="B24" t="s">
        <v>220</v>
      </c>
      <c r="C24">
        <v>16</v>
      </c>
      <c r="D24" t="s">
        <v>631</v>
      </c>
      <c r="E24" t="s">
        <v>353</v>
      </c>
      <c r="F24">
        <v>20</v>
      </c>
      <c r="G24">
        <v>0</v>
      </c>
      <c r="K24" s="25" t="s">
        <v>233</v>
      </c>
      <c r="L24">
        <f>L23/2</f>
        <v>6999</v>
      </c>
      <c r="M24">
        <f>L24*0.8</f>
        <v>5599.2000000000007</v>
      </c>
    </row>
    <row r="25" spans="1:14" ht="39.6" x14ac:dyDescent="0.25">
      <c r="A25">
        <v>166</v>
      </c>
      <c r="B25" t="s">
        <v>221</v>
      </c>
      <c r="C25">
        <v>24</v>
      </c>
      <c r="D25" t="s">
        <v>632</v>
      </c>
      <c r="E25" t="s">
        <v>355</v>
      </c>
      <c r="F25">
        <v>20</v>
      </c>
      <c r="G25">
        <v>0</v>
      </c>
      <c r="K25" s="26" t="s">
        <v>235</v>
      </c>
      <c r="L25">
        <f>L24*0.2</f>
        <v>1399.8000000000002</v>
      </c>
    </row>
    <row r="26" spans="1:14" x14ac:dyDescent="0.25">
      <c r="A26">
        <v>178</v>
      </c>
      <c r="B26" t="s">
        <v>225</v>
      </c>
      <c r="C26">
        <v>20</v>
      </c>
      <c r="D26" t="s">
        <v>633</v>
      </c>
      <c r="E26" t="s">
        <v>383</v>
      </c>
      <c r="F26">
        <v>20</v>
      </c>
      <c r="G26">
        <v>0</v>
      </c>
      <c r="K26" s="25" t="s">
        <v>237</v>
      </c>
      <c r="L26">
        <f>L24*0.8</f>
        <v>5599.2000000000007</v>
      </c>
    </row>
    <row r="27" spans="1:14" x14ac:dyDescent="0.25">
      <c r="A27">
        <v>182</v>
      </c>
      <c r="B27" t="s">
        <v>226</v>
      </c>
      <c r="C27">
        <v>39</v>
      </c>
      <c r="D27" t="s">
        <v>634</v>
      </c>
      <c r="E27" t="s">
        <v>385</v>
      </c>
      <c r="F27">
        <v>20</v>
      </c>
      <c r="G27">
        <v>0</v>
      </c>
    </row>
    <row r="28" spans="1:14" x14ac:dyDescent="0.25">
      <c r="A28">
        <v>186</v>
      </c>
      <c r="B28" t="s">
        <v>392</v>
      </c>
      <c r="C28">
        <v>15</v>
      </c>
      <c r="D28" t="s">
        <v>635</v>
      </c>
      <c r="E28" t="s">
        <v>387</v>
      </c>
      <c r="F28">
        <v>20</v>
      </c>
      <c r="G28">
        <v>0</v>
      </c>
      <c r="K28" s="21" t="s">
        <v>802</v>
      </c>
      <c r="L28" s="21">
        <v>423</v>
      </c>
    </row>
    <row r="29" spans="1:14" x14ac:dyDescent="0.25">
      <c r="A29">
        <v>190</v>
      </c>
      <c r="B29" t="s">
        <v>393</v>
      </c>
      <c r="C29">
        <v>12</v>
      </c>
      <c r="D29" t="s">
        <v>228</v>
      </c>
      <c r="E29" t="s">
        <v>636</v>
      </c>
      <c r="F29">
        <v>20</v>
      </c>
      <c r="G29">
        <v>0</v>
      </c>
      <c r="K29" s="9" t="s">
        <v>803</v>
      </c>
      <c r="L29" s="9">
        <f>L11-L28</f>
        <v>465</v>
      </c>
    </row>
    <row r="30" spans="1:14" x14ac:dyDescent="0.25">
      <c r="A30">
        <v>194</v>
      </c>
      <c r="B30" t="s">
        <v>230</v>
      </c>
      <c r="C30">
        <v>38</v>
      </c>
      <c r="D30" t="s">
        <v>637</v>
      </c>
      <c r="E30" t="s">
        <v>638</v>
      </c>
      <c r="F30">
        <v>20</v>
      </c>
      <c r="G30">
        <v>0</v>
      </c>
    </row>
    <row r="31" spans="1:14" x14ac:dyDescent="0.25">
      <c r="A31">
        <v>198</v>
      </c>
      <c r="B31" t="s">
        <v>232</v>
      </c>
      <c r="C31">
        <v>37</v>
      </c>
      <c r="D31" t="s">
        <v>639</v>
      </c>
      <c r="E31" t="s">
        <v>391</v>
      </c>
      <c r="F31">
        <v>20</v>
      </c>
      <c r="G31">
        <v>0</v>
      </c>
    </row>
    <row r="32" spans="1:14" x14ac:dyDescent="0.25">
      <c r="A32">
        <v>202</v>
      </c>
      <c r="B32" t="s">
        <v>234</v>
      </c>
      <c r="C32">
        <v>23</v>
      </c>
      <c r="D32" t="s">
        <v>640</v>
      </c>
      <c r="E32" t="s">
        <v>641</v>
      </c>
      <c r="F32">
        <v>20</v>
      </c>
      <c r="G32">
        <v>0</v>
      </c>
    </row>
    <row r="33" spans="1:7" x14ac:dyDescent="0.25">
      <c r="A33">
        <v>206</v>
      </c>
      <c r="B33" t="s">
        <v>236</v>
      </c>
      <c r="C33">
        <v>17</v>
      </c>
      <c r="D33" t="s">
        <v>642</v>
      </c>
      <c r="E33" t="s">
        <v>643</v>
      </c>
      <c r="F33">
        <v>20</v>
      </c>
      <c r="G33">
        <v>0</v>
      </c>
    </row>
    <row r="34" spans="1:7" x14ac:dyDescent="0.25">
      <c r="A34">
        <v>210</v>
      </c>
      <c r="B34" t="s">
        <v>398</v>
      </c>
      <c r="C34">
        <v>21</v>
      </c>
      <c r="D34" t="s">
        <v>300</v>
      </c>
      <c r="E34" t="s">
        <v>644</v>
      </c>
      <c r="F34">
        <v>20</v>
      </c>
      <c r="G34">
        <v>0</v>
      </c>
    </row>
    <row r="35" spans="1:7" x14ac:dyDescent="0.25">
      <c r="A35">
        <v>214</v>
      </c>
      <c r="B35" t="s">
        <v>238</v>
      </c>
      <c r="C35">
        <v>21</v>
      </c>
      <c r="D35" t="s">
        <v>645</v>
      </c>
      <c r="E35" t="s">
        <v>646</v>
      </c>
      <c r="F35">
        <v>20</v>
      </c>
      <c r="G35">
        <v>0</v>
      </c>
    </row>
    <row r="36" spans="1:7" x14ac:dyDescent="0.25">
      <c r="A36">
        <v>218</v>
      </c>
      <c r="B36" t="s">
        <v>301</v>
      </c>
      <c r="C36">
        <v>26</v>
      </c>
      <c r="D36" t="s">
        <v>647</v>
      </c>
      <c r="E36" t="s">
        <v>648</v>
      </c>
      <c r="F36">
        <v>20</v>
      </c>
      <c r="G36">
        <v>0</v>
      </c>
    </row>
    <row r="37" spans="1:7" x14ac:dyDescent="0.25">
      <c r="A37">
        <v>222</v>
      </c>
      <c r="B37" t="s">
        <v>273</v>
      </c>
      <c r="C37">
        <v>20</v>
      </c>
      <c r="D37" t="s">
        <v>649</v>
      </c>
      <c r="E37" t="s">
        <v>650</v>
      </c>
      <c r="F37">
        <v>20</v>
      </c>
      <c r="G37">
        <v>0</v>
      </c>
    </row>
    <row r="38" spans="1:7" x14ac:dyDescent="0.25">
      <c r="A38">
        <v>226</v>
      </c>
      <c r="B38" t="s">
        <v>320</v>
      </c>
      <c r="C38">
        <v>21</v>
      </c>
      <c r="D38" t="s">
        <v>240</v>
      </c>
      <c r="E38" t="s">
        <v>651</v>
      </c>
      <c r="F38">
        <v>20</v>
      </c>
      <c r="G38">
        <v>0</v>
      </c>
    </row>
    <row r="39" spans="1:7" x14ac:dyDescent="0.25">
      <c r="A39">
        <v>230</v>
      </c>
      <c r="B39" t="s">
        <v>401</v>
      </c>
      <c r="C39">
        <v>22</v>
      </c>
      <c r="D39" t="s">
        <v>652</v>
      </c>
      <c r="E39" t="s">
        <v>653</v>
      </c>
      <c r="F39">
        <v>20</v>
      </c>
      <c r="G39">
        <v>0</v>
      </c>
    </row>
    <row r="40" spans="1:7" x14ac:dyDescent="0.25">
      <c r="A40">
        <v>234</v>
      </c>
      <c r="B40" t="s">
        <v>241</v>
      </c>
      <c r="C40">
        <v>25</v>
      </c>
      <c r="D40" t="s">
        <v>654</v>
      </c>
      <c r="E40" t="s">
        <v>655</v>
      </c>
      <c r="F40">
        <v>20</v>
      </c>
      <c r="G40">
        <v>0</v>
      </c>
    </row>
    <row r="41" spans="1:7" x14ac:dyDescent="0.25">
      <c r="A41">
        <v>238</v>
      </c>
      <c r="B41" t="s">
        <v>242</v>
      </c>
      <c r="C41">
        <v>20</v>
      </c>
      <c r="D41" t="s">
        <v>656</v>
      </c>
      <c r="E41" t="s">
        <v>657</v>
      </c>
      <c r="F41">
        <v>20</v>
      </c>
      <c r="G41">
        <v>0</v>
      </c>
    </row>
    <row r="42" spans="1:7" x14ac:dyDescent="0.25">
      <c r="A42">
        <v>244</v>
      </c>
      <c r="B42" t="s">
        <v>321</v>
      </c>
      <c r="C42">
        <v>14</v>
      </c>
      <c r="D42" t="s">
        <v>244</v>
      </c>
      <c r="E42" t="s">
        <v>359</v>
      </c>
      <c r="F42">
        <v>20</v>
      </c>
      <c r="G42">
        <v>0</v>
      </c>
    </row>
    <row r="43" spans="1:7" x14ac:dyDescent="0.25">
      <c r="A43">
        <v>252</v>
      </c>
      <c r="B43" t="s">
        <v>404</v>
      </c>
      <c r="C43">
        <v>17</v>
      </c>
      <c r="D43" t="s">
        <v>304</v>
      </c>
      <c r="E43" t="s">
        <v>658</v>
      </c>
      <c r="F43">
        <v>20</v>
      </c>
      <c r="G43">
        <v>0</v>
      </c>
    </row>
    <row r="44" spans="1:7" x14ac:dyDescent="0.25">
      <c r="A44">
        <v>254</v>
      </c>
      <c r="B44" t="s">
        <v>405</v>
      </c>
      <c r="C44">
        <v>36</v>
      </c>
      <c r="D44" t="s">
        <v>304</v>
      </c>
      <c r="E44" t="s">
        <v>361</v>
      </c>
      <c r="F44">
        <v>20</v>
      </c>
      <c r="G44">
        <v>0</v>
      </c>
    </row>
    <row r="45" spans="1:7" x14ac:dyDescent="0.25">
      <c r="A45">
        <v>258</v>
      </c>
      <c r="B45" t="s">
        <v>406</v>
      </c>
      <c r="C45">
        <v>38</v>
      </c>
      <c r="D45" t="s">
        <v>247</v>
      </c>
      <c r="E45" t="s">
        <v>366</v>
      </c>
      <c r="F45">
        <v>20</v>
      </c>
      <c r="G45">
        <v>0</v>
      </c>
    </row>
    <row r="46" spans="1:7" x14ac:dyDescent="0.25">
      <c r="A46">
        <v>262</v>
      </c>
      <c r="B46" t="s">
        <v>407</v>
      </c>
      <c r="C46">
        <v>32</v>
      </c>
      <c r="D46" t="s">
        <v>249</v>
      </c>
      <c r="E46" t="s">
        <v>368</v>
      </c>
      <c r="F46">
        <v>20</v>
      </c>
      <c r="G46">
        <v>0</v>
      </c>
    </row>
    <row r="47" spans="1:7" x14ac:dyDescent="0.25">
      <c r="A47">
        <v>266</v>
      </c>
      <c r="B47" t="s">
        <v>305</v>
      </c>
      <c r="C47">
        <v>38</v>
      </c>
      <c r="D47" t="s">
        <v>251</v>
      </c>
      <c r="E47" t="s">
        <v>370</v>
      </c>
      <c r="F47">
        <v>20</v>
      </c>
      <c r="G47">
        <v>0</v>
      </c>
    </row>
    <row r="48" spans="1:7" x14ac:dyDescent="0.25">
      <c r="A48">
        <v>272</v>
      </c>
      <c r="B48" t="s">
        <v>322</v>
      </c>
      <c r="C48">
        <v>25</v>
      </c>
      <c r="D48" t="s">
        <v>659</v>
      </c>
      <c r="E48" t="s">
        <v>374</v>
      </c>
      <c r="F48">
        <v>20</v>
      </c>
      <c r="G48">
        <v>0</v>
      </c>
    </row>
    <row r="49" spans="1:7" x14ac:dyDescent="0.25">
      <c r="A49">
        <v>276</v>
      </c>
      <c r="B49" t="s">
        <v>412</v>
      </c>
      <c r="C49">
        <v>44</v>
      </c>
      <c r="D49" t="s">
        <v>660</v>
      </c>
      <c r="E49" t="s">
        <v>661</v>
      </c>
      <c r="F49">
        <v>20</v>
      </c>
      <c r="G49">
        <v>0</v>
      </c>
    </row>
    <row r="50" spans="1:7" x14ac:dyDescent="0.25">
      <c r="A50">
        <v>278</v>
      </c>
      <c r="B50" t="s">
        <v>252</v>
      </c>
      <c r="C50">
        <v>31</v>
      </c>
      <c r="D50" t="s">
        <v>660</v>
      </c>
      <c r="E50" t="s">
        <v>377</v>
      </c>
      <c r="F50">
        <v>20</v>
      </c>
      <c r="G50">
        <v>0</v>
      </c>
    </row>
    <row r="51" spans="1:7" x14ac:dyDescent="0.25">
      <c r="A51">
        <v>282</v>
      </c>
      <c r="B51" t="s">
        <v>413</v>
      </c>
      <c r="C51">
        <v>25</v>
      </c>
      <c r="D51" t="s">
        <v>307</v>
      </c>
      <c r="E51" t="s">
        <v>379</v>
      </c>
      <c r="F51">
        <v>20</v>
      </c>
      <c r="G51">
        <v>0</v>
      </c>
    </row>
    <row r="52" spans="1:7" x14ac:dyDescent="0.25">
      <c r="A52">
        <v>284</v>
      </c>
      <c r="B52" t="s">
        <v>323</v>
      </c>
      <c r="C52">
        <v>35</v>
      </c>
      <c r="D52" t="s">
        <v>307</v>
      </c>
      <c r="E52" t="s">
        <v>381</v>
      </c>
      <c r="F52">
        <v>20</v>
      </c>
      <c r="G52">
        <v>0</v>
      </c>
    </row>
    <row r="53" spans="1:7" x14ac:dyDescent="0.25">
      <c r="A53">
        <v>288</v>
      </c>
      <c r="B53" t="s">
        <v>415</v>
      </c>
      <c r="C53">
        <v>10</v>
      </c>
      <c r="D53" t="s">
        <v>662</v>
      </c>
      <c r="E53" t="s">
        <v>663</v>
      </c>
      <c r="F53">
        <v>20</v>
      </c>
      <c r="G53">
        <v>0</v>
      </c>
    </row>
    <row r="54" spans="1:7" x14ac:dyDescent="0.25">
      <c r="A54">
        <v>292</v>
      </c>
      <c r="B54" t="s">
        <v>324</v>
      </c>
      <c r="C54">
        <v>55</v>
      </c>
      <c r="D54" t="s">
        <v>254</v>
      </c>
      <c r="E54" t="s">
        <v>664</v>
      </c>
      <c r="F54">
        <v>20</v>
      </c>
      <c r="G54">
        <v>0</v>
      </c>
    </row>
    <row r="55" spans="1:7" x14ac:dyDescent="0.25">
      <c r="A55">
        <v>294</v>
      </c>
      <c r="B55" t="s">
        <v>416</v>
      </c>
      <c r="C55">
        <v>45</v>
      </c>
      <c r="D55" t="s">
        <v>254</v>
      </c>
      <c r="E55" t="s">
        <v>665</v>
      </c>
      <c r="F55">
        <v>20</v>
      </c>
      <c r="G55">
        <v>0</v>
      </c>
    </row>
    <row r="56" spans="1:7" x14ac:dyDescent="0.25">
      <c r="A56">
        <v>296</v>
      </c>
      <c r="B56" t="s">
        <v>255</v>
      </c>
      <c r="C56">
        <v>31</v>
      </c>
      <c r="D56" t="s">
        <v>254</v>
      </c>
      <c r="E56" t="s">
        <v>666</v>
      </c>
      <c r="F56">
        <v>20</v>
      </c>
      <c r="G56">
        <v>0</v>
      </c>
    </row>
    <row r="57" spans="1:7" x14ac:dyDescent="0.25">
      <c r="A57">
        <v>300</v>
      </c>
      <c r="B57" t="s">
        <v>325</v>
      </c>
      <c r="C57">
        <v>24</v>
      </c>
      <c r="D57" t="s">
        <v>667</v>
      </c>
      <c r="E57" t="s">
        <v>668</v>
      </c>
      <c r="F57">
        <v>20</v>
      </c>
      <c r="G57">
        <v>0</v>
      </c>
    </row>
    <row r="58" spans="1:7" x14ac:dyDescent="0.25">
      <c r="A58">
        <v>311</v>
      </c>
      <c r="B58" t="s">
        <v>419</v>
      </c>
      <c r="C58">
        <v>12</v>
      </c>
      <c r="D58" t="s">
        <v>669</v>
      </c>
      <c r="E58" t="s">
        <v>670</v>
      </c>
      <c r="F58">
        <v>20</v>
      </c>
      <c r="G58">
        <v>0</v>
      </c>
    </row>
    <row r="59" spans="1:7" x14ac:dyDescent="0.25">
      <c r="A59">
        <v>315</v>
      </c>
      <c r="B59" t="s">
        <v>326</v>
      </c>
      <c r="C59">
        <v>23</v>
      </c>
      <c r="D59" t="s">
        <v>327</v>
      </c>
      <c r="E59" t="s">
        <v>671</v>
      </c>
      <c r="F59">
        <v>20</v>
      </c>
      <c r="G59">
        <v>0</v>
      </c>
    </row>
    <row r="60" spans="1:7" x14ac:dyDescent="0.25">
      <c r="A60">
        <v>321</v>
      </c>
      <c r="B60" t="s">
        <v>421</v>
      </c>
      <c r="C60">
        <v>21</v>
      </c>
      <c r="D60" t="s">
        <v>672</v>
      </c>
      <c r="E60" t="s">
        <v>673</v>
      </c>
      <c r="F60">
        <v>20</v>
      </c>
      <c r="G60">
        <v>0</v>
      </c>
    </row>
    <row r="61" spans="1:7" x14ac:dyDescent="0.25">
      <c r="A61">
        <v>325</v>
      </c>
      <c r="B61" t="s">
        <v>308</v>
      </c>
      <c r="C61">
        <v>11</v>
      </c>
      <c r="D61" t="s">
        <v>309</v>
      </c>
      <c r="E61" t="s">
        <v>674</v>
      </c>
      <c r="F61">
        <v>20</v>
      </c>
      <c r="G61">
        <v>0</v>
      </c>
    </row>
    <row r="62" spans="1:7" x14ac:dyDescent="0.25">
      <c r="A62">
        <v>329</v>
      </c>
      <c r="B62" t="s">
        <v>329</v>
      </c>
      <c r="C62">
        <v>29</v>
      </c>
      <c r="D62" t="s">
        <v>330</v>
      </c>
      <c r="E62" t="s">
        <v>675</v>
      </c>
      <c r="F62">
        <v>20</v>
      </c>
      <c r="G62">
        <v>0</v>
      </c>
    </row>
    <row r="63" spans="1:7" x14ac:dyDescent="0.25">
      <c r="A63">
        <v>333</v>
      </c>
      <c r="B63" t="s">
        <v>424</v>
      </c>
      <c r="C63">
        <v>36</v>
      </c>
      <c r="D63" t="s">
        <v>676</v>
      </c>
      <c r="E63" t="s">
        <v>677</v>
      </c>
      <c r="F63">
        <v>20</v>
      </c>
      <c r="G63">
        <v>0</v>
      </c>
    </row>
    <row r="64" spans="1:7" x14ac:dyDescent="0.25">
      <c r="A64">
        <v>337</v>
      </c>
      <c r="B64" t="s">
        <v>425</v>
      </c>
      <c r="C64">
        <v>70</v>
      </c>
      <c r="D64" t="s">
        <v>678</v>
      </c>
      <c r="E64" t="s">
        <v>679</v>
      </c>
      <c r="F64">
        <v>20</v>
      </c>
      <c r="G64">
        <v>0</v>
      </c>
    </row>
    <row r="65" spans="1:7" x14ac:dyDescent="0.25">
      <c r="A65">
        <v>344</v>
      </c>
      <c r="B65" t="s">
        <v>260</v>
      </c>
      <c r="C65">
        <v>53</v>
      </c>
      <c r="D65" t="s">
        <v>680</v>
      </c>
      <c r="E65" t="s">
        <v>681</v>
      </c>
      <c r="F65">
        <v>20</v>
      </c>
      <c r="G65">
        <v>0</v>
      </c>
    </row>
    <row r="66" spans="1:7" x14ac:dyDescent="0.25">
      <c r="A66">
        <v>348</v>
      </c>
      <c r="B66" t="s">
        <v>262</v>
      </c>
      <c r="C66">
        <v>23</v>
      </c>
      <c r="D66" t="s">
        <v>275</v>
      </c>
      <c r="E66" t="s">
        <v>682</v>
      </c>
      <c r="F66">
        <v>20</v>
      </c>
      <c r="G66">
        <v>0</v>
      </c>
    </row>
    <row r="67" spans="1:7" x14ac:dyDescent="0.25">
      <c r="A67">
        <v>352</v>
      </c>
      <c r="B67" t="s">
        <v>331</v>
      </c>
      <c r="C67">
        <v>42</v>
      </c>
      <c r="D67" t="s">
        <v>277</v>
      </c>
      <c r="E67" t="s">
        <v>683</v>
      </c>
      <c r="F67">
        <v>20</v>
      </c>
      <c r="G67">
        <v>0</v>
      </c>
    </row>
    <row r="68" spans="1:7" x14ac:dyDescent="0.25">
      <c r="A68">
        <v>356</v>
      </c>
      <c r="B68" t="s">
        <v>263</v>
      </c>
      <c r="C68">
        <v>16</v>
      </c>
      <c r="D68" t="s">
        <v>684</v>
      </c>
      <c r="E68" t="s">
        <v>685</v>
      </c>
      <c r="F68">
        <v>20</v>
      </c>
      <c r="G68">
        <v>0</v>
      </c>
    </row>
    <row r="69" spans="1:7" x14ac:dyDescent="0.25">
      <c r="A69">
        <v>360</v>
      </c>
      <c r="B69" t="s">
        <v>285</v>
      </c>
      <c r="C69">
        <v>15</v>
      </c>
      <c r="D69" t="s">
        <v>686</v>
      </c>
      <c r="E69" t="s">
        <v>687</v>
      </c>
      <c r="F69">
        <v>20</v>
      </c>
      <c r="G69">
        <v>0</v>
      </c>
    </row>
    <row r="70" spans="1:7" x14ac:dyDescent="0.25">
      <c r="A70">
        <v>362</v>
      </c>
      <c r="B70" t="s">
        <v>429</v>
      </c>
      <c r="C70">
        <v>71</v>
      </c>
      <c r="D70" t="s">
        <v>686</v>
      </c>
      <c r="E70" t="s">
        <v>688</v>
      </c>
      <c r="F70">
        <v>20</v>
      </c>
      <c r="G70">
        <v>0</v>
      </c>
    </row>
    <row r="71" spans="1:7" x14ac:dyDescent="0.25">
      <c r="A71">
        <v>366</v>
      </c>
      <c r="B71" t="s">
        <v>430</v>
      </c>
      <c r="C71">
        <v>35</v>
      </c>
      <c r="D71" t="s">
        <v>689</v>
      </c>
      <c r="E71" t="s">
        <v>690</v>
      </c>
      <c r="F71">
        <v>20</v>
      </c>
      <c r="G71">
        <v>0</v>
      </c>
    </row>
    <row r="72" spans="1:7" x14ac:dyDescent="0.25">
      <c r="A72">
        <v>370</v>
      </c>
      <c r="B72" t="s">
        <v>264</v>
      </c>
      <c r="C72">
        <v>34</v>
      </c>
      <c r="D72" t="s">
        <v>691</v>
      </c>
      <c r="E72" t="s">
        <v>692</v>
      </c>
      <c r="F72">
        <v>20</v>
      </c>
      <c r="G72">
        <v>0</v>
      </c>
    </row>
    <row r="73" spans="1:7" x14ac:dyDescent="0.25">
      <c r="A73">
        <v>377</v>
      </c>
      <c r="B73" t="s">
        <v>311</v>
      </c>
      <c r="C73">
        <v>21</v>
      </c>
      <c r="D73" t="s">
        <v>693</v>
      </c>
      <c r="E73" t="s">
        <v>694</v>
      </c>
      <c r="F73">
        <v>20</v>
      </c>
      <c r="G73">
        <v>0</v>
      </c>
    </row>
    <row r="74" spans="1:7" x14ac:dyDescent="0.25">
      <c r="A74">
        <v>381</v>
      </c>
      <c r="B74" t="s">
        <v>270</v>
      </c>
      <c r="C74">
        <v>25</v>
      </c>
      <c r="D74" t="s">
        <v>271</v>
      </c>
      <c r="E74" t="s">
        <v>695</v>
      </c>
      <c r="F74">
        <v>20</v>
      </c>
      <c r="G74">
        <v>0</v>
      </c>
    </row>
    <row r="75" spans="1:7" x14ac:dyDescent="0.25">
      <c r="A75">
        <v>383</v>
      </c>
      <c r="B75" t="s">
        <v>432</v>
      </c>
      <c r="C75">
        <v>30</v>
      </c>
      <c r="D75" t="s">
        <v>271</v>
      </c>
      <c r="E75" t="s">
        <v>696</v>
      </c>
      <c r="F75">
        <v>20</v>
      </c>
      <c r="G75">
        <v>0</v>
      </c>
    </row>
    <row r="76" spans="1:7" x14ac:dyDescent="0.25">
      <c r="A76">
        <v>387</v>
      </c>
      <c r="B76" t="s">
        <v>312</v>
      </c>
      <c r="C76">
        <v>15</v>
      </c>
      <c r="D76" t="s">
        <v>313</v>
      </c>
      <c r="E76" t="s">
        <v>697</v>
      </c>
      <c r="F76">
        <v>20</v>
      </c>
      <c r="G76">
        <v>0</v>
      </c>
    </row>
    <row r="77" spans="1:7" x14ac:dyDescent="0.25">
      <c r="A77">
        <v>391</v>
      </c>
      <c r="B77" t="s">
        <v>333</v>
      </c>
      <c r="C77">
        <v>24</v>
      </c>
      <c r="D77" t="s">
        <v>698</v>
      </c>
      <c r="E77" t="s">
        <v>287</v>
      </c>
      <c r="F77">
        <v>20</v>
      </c>
      <c r="G77">
        <v>0</v>
      </c>
    </row>
    <row r="78" spans="1:7" x14ac:dyDescent="0.25">
      <c r="A78">
        <v>395</v>
      </c>
      <c r="B78" t="s">
        <v>435</v>
      </c>
      <c r="C78">
        <v>25</v>
      </c>
      <c r="D78" t="s">
        <v>699</v>
      </c>
      <c r="E78" t="s">
        <v>433</v>
      </c>
      <c r="F78">
        <v>20</v>
      </c>
      <c r="G78">
        <v>0</v>
      </c>
    </row>
    <row r="79" spans="1:7" x14ac:dyDescent="0.25">
      <c r="A79">
        <v>397</v>
      </c>
      <c r="B79" t="s">
        <v>289</v>
      </c>
      <c r="C79">
        <v>100</v>
      </c>
      <c r="D79" t="s">
        <v>699</v>
      </c>
      <c r="E79" t="s">
        <v>700</v>
      </c>
      <c r="F79">
        <v>20</v>
      </c>
      <c r="G79">
        <v>0</v>
      </c>
    </row>
    <row r="80" spans="1:7" x14ac:dyDescent="0.25">
      <c r="A80">
        <v>401</v>
      </c>
      <c r="B80" t="s">
        <v>314</v>
      </c>
      <c r="C80">
        <v>26</v>
      </c>
      <c r="D80" t="s">
        <v>701</v>
      </c>
      <c r="E80" t="s">
        <v>702</v>
      </c>
      <c r="F80">
        <v>20</v>
      </c>
      <c r="G80">
        <v>0</v>
      </c>
    </row>
    <row r="81" spans="1:7" x14ac:dyDescent="0.25">
      <c r="A81">
        <v>405</v>
      </c>
      <c r="B81" t="s">
        <v>703</v>
      </c>
      <c r="C81">
        <v>50</v>
      </c>
      <c r="D81" t="s">
        <v>704</v>
      </c>
      <c r="E81" t="s">
        <v>705</v>
      </c>
      <c r="F81">
        <v>20</v>
      </c>
      <c r="G81">
        <v>0</v>
      </c>
    </row>
    <row r="82" spans="1:7" x14ac:dyDescent="0.25">
      <c r="A82">
        <v>413</v>
      </c>
      <c r="B82" t="s">
        <v>706</v>
      </c>
      <c r="C82">
        <v>52</v>
      </c>
      <c r="D82" t="s">
        <v>707</v>
      </c>
      <c r="E82" t="s">
        <v>708</v>
      </c>
      <c r="F82">
        <v>20</v>
      </c>
      <c r="G82">
        <v>0</v>
      </c>
    </row>
    <row r="83" spans="1:7" x14ac:dyDescent="0.25">
      <c r="A83">
        <v>417</v>
      </c>
      <c r="B83" t="s">
        <v>709</v>
      </c>
      <c r="C83">
        <v>114</v>
      </c>
      <c r="D83" t="s">
        <v>710</v>
      </c>
      <c r="E83" t="s">
        <v>711</v>
      </c>
      <c r="F83">
        <v>20</v>
      </c>
      <c r="G83">
        <v>0</v>
      </c>
    </row>
    <row r="84" spans="1:7" x14ac:dyDescent="0.25">
      <c r="A84">
        <v>421</v>
      </c>
      <c r="B84" t="s">
        <v>712</v>
      </c>
      <c r="C84">
        <v>25</v>
      </c>
      <c r="D84" t="s">
        <v>713</v>
      </c>
      <c r="E84" t="s">
        <v>714</v>
      </c>
      <c r="F84">
        <v>20</v>
      </c>
      <c r="G84">
        <v>0</v>
      </c>
    </row>
    <row r="85" spans="1:7" x14ac:dyDescent="0.25">
      <c r="A85">
        <v>427</v>
      </c>
      <c r="B85" t="s">
        <v>715</v>
      </c>
      <c r="C85">
        <v>49</v>
      </c>
      <c r="D85" t="s">
        <v>716</v>
      </c>
      <c r="E85" t="s">
        <v>717</v>
      </c>
      <c r="F85">
        <v>20</v>
      </c>
      <c r="G85">
        <v>0</v>
      </c>
    </row>
    <row r="86" spans="1:7" x14ac:dyDescent="0.25">
      <c r="A86">
        <v>431</v>
      </c>
      <c r="B86" t="s">
        <v>718</v>
      </c>
      <c r="C86">
        <v>20</v>
      </c>
      <c r="D86" t="s">
        <v>719</v>
      </c>
      <c r="E86" t="s">
        <v>720</v>
      </c>
      <c r="F86">
        <v>20</v>
      </c>
      <c r="G86">
        <v>0</v>
      </c>
    </row>
    <row r="87" spans="1:7" x14ac:dyDescent="0.25">
      <c r="A87">
        <v>440</v>
      </c>
      <c r="B87" t="s">
        <v>721</v>
      </c>
      <c r="C87">
        <v>9</v>
      </c>
      <c r="D87" t="s">
        <v>722</v>
      </c>
      <c r="E87" t="s">
        <v>723</v>
      </c>
      <c r="F87">
        <v>20</v>
      </c>
      <c r="G87">
        <v>0</v>
      </c>
    </row>
    <row r="88" spans="1:7" x14ac:dyDescent="0.25">
      <c r="A88">
        <v>444</v>
      </c>
      <c r="B88" t="s">
        <v>724</v>
      </c>
      <c r="C88">
        <v>30</v>
      </c>
      <c r="D88" t="s">
        <v>725</v>
      </c>
      <c r="E88" t="s">
        <v>726</v>
      </c>
      <c r="F88">
        <v>20</v>
      </c>
      <c r="G88">
        <v>0</v>
      </c>
    </row>
    <row r="89" spans="1:7" x14ac:dyDescent="0.25">
      <c r="A89">
        <v>448</v>
      </c>
      <c r="B89" t="s">
        <v>727</v>
      </c>
      <c r="C89">
        <v>26</v>
      </c>
      <c r="D89" t="s">
        <v>728</v>
      </c>
      <c r="E89" t="s">
        <v>729</v>
      </c>
      <c r="F89">
        <v>20</v>
      </c>
      <c r="G89">
        <v>0</v>
      </c>
    </row>
    <row r="90" spans="1:7" x14ac:dyDescent="0.25">
      <c r="A90">
        <v>450</v>
      </c>
      <c r="B90" t="s">
        <v>730</v>
      </c>
      <c r="C90">
        <v>28</v>
      </c>
      <c r="D90" t="s">
        <v>728</v>
      </c>
      <c r="E90" t="s">
        <v>731</v>
      </c>
      <c r="F90">
        <v>20</v>
      </c>
      <c r="G90">
        <v>0</v>
      </c>
    </row>
    <row r="91" spans="1:7" x14ac:dyDescent="0.25">
      <c r="A91">
        <v>456</v>
      </c>
      <c r="B91" t="s">
        <v>732</v>
      </c>
      <c r="C91">
        <v>26</v>
      </c>
      <c r="D91" t="s">
        <v>733</v>
      </c>
      <c r="E91" t="s">
        <v>734</v>
      </c>
      <c r="F91">
        <v>20</v>
      </c>
      <c r="G91">
        <v>0</v>
      </c>
    </row>
    <row r="92" spans="1:7" x14ac:dyDescent="0.25">
      <c r="A92">
        <v>463</v>
      </c>
      <c r="B92" t="s">
        <v>735</v>
      </c>
      <c r="C92">
        <v>40</v>
      </c>
      <c r="D92" t="s">
        <v>736</v>
      </c>
      <c r="E92" t="s">
        <v>364</v>
      </c>
      <c r="F92">
        <v>20</v>
      </c>
      <c r="G92">
        <v>0</v>
      </c>
    </row>
    <row r="93" spans="1:7" x14ac:dyDescent="0.25">
      <c r="A93">
        <v>54</v>
      </c>
      <c r="B93" t="s">
        <v>281</v>
      </c>
      <c r="C93">
        <v>198</v>
      </c>
      <c r="D93" t="s">
        <v>737</v>
      </c>
      <c r="E93" t="s">
        <v>738</v>
      </c>
      <c r="F93">
        <v>25</v>
      </c>
      <c r="G93">
        <v>0</v>
      </c>
    </row>
    <row r="94" spans="1:7" x14ac:dyDescent="0.25">
      <c r="A94">
        <v>119</v>
      </c>
      <c r="B94" t="s">
        <v>211</v>
      </c>
      <c r="C94">
        <v>57</v>
      </c>
      <c r="D94" t="s">
        <v>627</v>
      </c>
      <c r="E94" t="s">
        <v>337</v>
      </c>
      <c r="F94">
        <v>25</v>
      </c>
      <c r="G94">
        <v>0</v>
      </c>
    </row>
    <row r="95" spans="1:7" x14ac:dyDescent="0.25">
      <c r="A95">
        <v>140</v>
      </c>
      <c r="B95" t="s">
        <v>371</v>
      </c>
      <c r="C95">
        <v>395</v>
      </c>
      <c r="D95" t="s">
        <v>739</v>
      </c>
      <c r="E95" t="s">
        <v>317</v>
      </c>
      <c r="F95">
        <v>25</v>
      </c>
      <c r="G95">
        <v>0</v>
      </c>
    </row>
    <row r="96" spans="1:7" x14ac:dyDescent="0.25">
      <c r="A96">
        <v>168</v>
      </c>
      <c r="B96" t="s">
        <v>384</v>
      </c>
      <c r="C96">
        <v>94</v>
      </c>
      <c r="D96" t="s">
        <v>632</v>
      </c>
      <c r="E96" t="s">
        <v>358</v>
      </c>
      <c r="F96">
        <v>25</v>
      </c>
      <c r="G96">
        <v>0</v>
      </c>
    </row>
    <row r="97" spans="1:7" x14ac:dyDescent="0.25">
      <c r="A97">
        <v>174</v>
      </c>
      <c r="B97" t="s">
        <v>224</v>
      </c>
      <c r="C97">
        <v>22</v>
      </c>
      <c r="D97" t="s">
        <v>740</v>
      </c>
      <c r="E97" t="s">
        <v>298</v>
      </c>
      <c r="F97">
        <v>25</v>
      </c>
      <c r="G97">
        <v>0</v>
      </c>
    </row>
    <row r="98" spans="1:7" x14ac:dyDescent="0.25">
      <c r="A98">
        <v>240</v>
      </c>
      <c r="B98" t="s">
        <v>403</v>
      </c>
      <c r="C98">
        <v>144</v>
      </c>
      <c r="D98" t="s">
        <v>656</v>
      </c>
      <c r="E98" t="s">
        <v>741</v>
      </c>
      <c r="F98">
        <v>25</v>
      </c>
      <c r="G98">
        <v>0</v>
      </c>
    </row>
    <row r="99" spans="1:7" x14ac:dyDescent="0.25">
      <c r="A99">
        <v>409</v>
      </c>
      <c r="B99" t="s">
        <v>742</v>
      </c>
      <c r="C99">
        <v>181</v>
      </c>
      <c r="D99" t="s">
        <v>743</v>
      </c>
      <c r="E99" t="s">
        <v>744</v>
      </c>
      <c r="F99">
        <v>25</v>
      </c>
      <c r="G99">
        <v>0</v>
      </c>
    </row>
    <row r="100" spans="1:7" x14ac:dyDescent="0.25">
      <c r="A100">
        <v>435</v>
      </c>
      <c r="B100" t="s">
        <v>745</v>
      </c>
      <c r="C100">
        <v>50</v>
      </c>
      <c r="D100" t="s">
        <v>746</v>
      </c>
      <c r="E100" t="s">
        <v>747</v>
      </c>
      <c r="F100">
        <v>25</v>
      </c>
      <c r="G100">
        <v>0</v>
      </c>
    </row>
    <row r="101" spans="1:7" x14ac:dyDescent="0.25">
      <c r="A101">
        <v>452</v>
      </c>
      <c r="B101" t="s">
        <v>748</v>
      </c>
      <c r="C101">
        <v>79</v>
      </c>
      <c r="D101" t="s">
        <v>728</v>
      </c>
      <c r="E101" t="s">
        <v>749</v>
      </c>
      <c r="F101">
        <v>25</v>
      </c>
      <c r="G101">
        <v>0</v>
      </c>
    </row>
    <row r="102" spans="1:7" x14ac:dyDescent="0.25">
      <c r="A102">
        <v>111</v>
      </c>
      <c r="B102" t="s">
        <v>209</v>
      </c>
      <c r="C102">
        <v>33</v>
      </c>
      <c r="D102" t="s">
        <v>750</v>
      </c>
      <c r="E102" t="s">
        <v>626</v>
      </c>
      <c r="F102">
        <v>32</v>
      </c>
      <c r="G102">
        <v>0</v>
      </c>
    </row>
    <row r="103" spans="1:7" x14ac:dyDescent="0.25">
      <c r="A103">
        <v>115</v>
      </c>
      <c r="B103" t="s">
        <v>210</v>
      </c>
      <c r="C103">
        <v>59</v>
      </c>
      <c r="D103" t="s">
        <v>626</v>
      </c>
      <c r="E103" t="s">
        <v>627</v>
      </c>
      <c r="F103">
        <v>32</v>
      </c>
      <c r="G103">
        <v>0</v>
      </c>
    </row>
    <row r="104" spans="1:7" x14ac:dyDescent="0.25">
      <c r="A104">
        <v>156</v>
      </c>
      <c r="B104" t="s">
        <v>218</v>
      </c>
      <c r="C104">
        <v>28</v>
      </c>
      <c r="D104" t="s">
        <v>751</v>
      </c>
      <c r="E104" t="s">
        <v>219</v>
      </c>
      <c r="F104">
        <v>32</v>
      </c>
      <c r="G104">
        <v>0</v>
      </c>
    </row>
    <row r="105" spans="1:7" x14ac:dyDescent="0.25">
      <c r="A105">
        <v>160</v>
      </c>
      <c r="B105" t="s">
        <v>297</v>
      </c>
      <c r="C105">
        <v>99</v>
      </c>
      <c r="D105" t="s">
        <v>219</v>
      </c>
      <c r="E105" t="s">
        <v>631</v>
      </c>
      <c r="F105">
        <v>32</v>
      </c>
      <c r="G105">
        <v>0</v>
      </c>
    </row>
    <row r="106" spans="1:7" x14ac:dyDescent="0.25">
      <c r="A106">
        <v>164</v>
      </c>
      <c r="B106" t="s">
        <v>382</v>
      </c>
      <c r="C106">
        <v>21</v>
      </c>
      <c r="D106" t="s">
        <v>631</v>
      </c>
      <c r="E106" t="s">
        <v>632</v>
      </c>
      <c r="F106">
        <v>32</v>
      </c>
      <c r="G106">
        <v>0</v>
      </c>
    </row>
    <row r="107" spans="1:7" x14ac:dyDescent="0.25">
      <c r="A107">
        <v>232</v>
      </c>
      <c r="B107" t="s">
        <v>402</v>
      </c>
      <c r="C107">
        <v>156</v>
      </c>
      <c r="D107" t="s">
        <v>652</v>
      </c>
      <c r="E107" t="s">
        <v>654</v>
      </c>
      <c r="F107">
        <v>32</v>
      </c>
      <c r="G107">
        <v>0</v>
      </c>
    </row>
    <row r="108" spans="1:7" x14ac:dyDescent="0.25">
      <c r="A108">
        <v>236</v>
      </c>
      <c r="B108" t="s">
        <v>302</v>
      </c>
      <c r="C108">
        <v>55</v>
      </c>
      <c r="D108" t="s">
        <v>654</v>
      </c>
      <c r="E108" t="s">
        <v>656</v>
      </c>
      <c r="F108">
        <v>32</v>
      </c>
      <c r="G108">
        <v>0</v>
      </c>
    </row>
    <row r="109" spans="1:7" x14ac:dyDescent="0.25">
      <c r="A109">
        <v>250</v>
      </c>
      <c r="B109" t="s">
        <v>303</v>
      </c>
      <c r="C109">
        <v>47</v>
      </c>
      <c r="D109" t="s">
        <v>752</v>
      </c>
      <c r="E109" t="s">
        <v>304</v>
      </c>
      <c r="F109">
        <v>32</v>
      </c>
      <c r="G109">
        <v>0</v>
      </c>
    </row>
    <row r="110" spans="1:7" x14ac:dyDescent="0.25">
      <c r="A110">
        <v>270</v>
      </c>
      <c r="B110" t="s">
        <v>409</v>
      </c>
      <c r="C110">
        <v>87</v>
      </c>
      <c r="D110" t="s">
        <v>251</v>
      </c>
      <c r="E110" t="s">
        <v>659</v>
      </c>
      <c r="F110">
        <v>32</v>
      </c>
      <c r="G110">
        <v>0</v>
      </c>
    </row>
    <row r="111" spans="1:7" x14ac:dyDescent="0.25">
      <c r="A111">
        <v>274</v>
      </c>
      <c r="B111" t="s">
        <v>411</v>
      </c>
      <c r="C111">
        <v>58</v>
      </c>
      <c r="D111" t="s">
        <v>659</v>
      </c>
      <c r="E111" t="s">
        <v>660</v>
      </c>
      <c r="F111">
        <v>32</v>
      </c>
      <c r="G111">
        <v>0</v>
      </c>
    </row>
    <row r="112" spans="1:7" x14ac:dyDescent="0.25">
      <c r="A112">
        <v>280</v>
      </c>
      <c r="B112" t="s">
        <v>306</v>
      </c>
      <c r="C112">
        <v>157</v>
      </c>
      <c r="D112" t="s">
        <v>660</v>
      </c>
      <c r="E112" t="s">
        <v>307</v>
      </c>
      <c r="F112">
        <v>32</v>
      </c>
      <c r="G112">
        <v>0</v>
      </c>
    </row>
    <row r="113" spans="1:7" x14ac:dyDescent="0.25">
      <c r="A113">
        <v>290</v>
      </c>
      <c r="B113" t="s">
        <v>253</v>
      </c>
      <c r="C113">
        <v>62</v>
      </c>
      <c r="D113" t="s">
        <v>662</v>
      </c>
      <c r="E113" t="s">
        <v>254</v>
      </c>
      <c r="F113">
        <v>32</v>
      </c>
      <c r="G113">
        <v>0</v>
      </c>
    </row>
    <row r="114" spans="1:7" x14ac:dyDescent="0.25">
      <c r="A114">
        <v>309</v>
      </c>
      <c r="B114" t="s">
        <v>256</v>
      </c>
      <c r="C114">
        <v>96</v>
      </c>
      <c r="D114" t="s">
        <v>753</v>
      </c>
      <c r="E114" t="s">
        <v>669</v>
      </c>
      <c r="F114">
        <v>32</v>
      </c>
      <c r="G114">
        <v>0</v>
      </c>
    </row>
    <row r="115" spans="1:7" x14ac:dyDescent="0.25">
      <c r="A115">
        <v>313</v>
      </c>
      <c r="B115" t="s">
        <v>257</v>
      </c>
      <c r="C115">
        <v>48</v>
      </c>
      <c r="D115" t="s">
        <v>669</v>
      </c>
      <c r="E115" t="s">
        <v>327</v>
      </c>
      <c r="F115">
        <v>32</v>
      </c>
      <c r="G115">
        <v>0</v>
      </c>
    </row>
    <row r="116" spans="1:7" x14ac:dyDescent="0.25">
      <c r="A116">
        <v>317</v>
      </c>
      <c r="B116" t="s">
        <v>420</v>
      </c>
      <c r="C116">
        <v>91</v>
      </c>
      <c r="D116" t="s">
        <v>327</v>
      </c>
      <c r="E116" t="s">
        <v>754</v>
      </c>
      <c r="F116">
        <v>32</v>
      </c>
      <c r="G116">
        <v>0</v>
      </c>
    </row>
    <row r="117" spans="1:7" x14ac:dyDescent="0.25">
      <c r="A117">
        <v>346</v>
      </c>
      <c r="B117" t="s">
        <v>427</v>
      </c>
      <c r="C117">
        <v>21</v>
      </c>
      <c r="D117" t="s">
        <v>680</v>
      </c>
      <c r="E117" t="s">
        <v>275</v>
      </c>
      <c r="F117">
        <v>32</v>
      </c>
      <c r="G117">
        <v>0</v>
      </c>
    </row>
    <row r="118" spans="1:7" x14ac:dyDescent="0.25">
      <c r="A118">
        <v>350</v>
      </c>
      <c r="B118" t="s">
        <v>274</v>
      </c>
      <c r="C118">
        <v>66</v>
      </c>
      <c r="D118" t="s">
        <v>275</v>
      </c>
      <c r="E118" t="s">
        <v>277</v>
      </c>
      <c r="F118">
        <v>32</v>
      </c>
      <c r="G118">
        <v>0</v>
      </c>
    </row>
    <row r="119" spans="1:7" x14ac:dyDescent="0.25">
      <c r="A119">
        <v>354</v>
      </c>
      <c r="B119" t="s">
        <v>276</v>
      </c>
      <c r="C119">
        <v>76</v>
      </c>
      <c r="D119" t="s">
        <v>277</v>
      </c>
      <c r="E119" t="s">
        <v>684</v>
      </c>
      <c r="F119">
        <v>32</v>
      </c>
      <c r="G119">
        <v>0</v>
      </c>
    </row>
    <row r="120" spans="1:7" x14ac:dyDescent="0.25">
      <c r="A120">
        <v>358</v>
      </c>
      <c r="B120" t="s">
        <v>428</v>
      </c>
      <c r="C120">
        <v>100</v>
      </c>
      <c r="D120" t="s">
        <v>684</v>
      </c>
      <c r="E120" t="s">
        <v>686</v>
      </c>
      <c r="F120">
        <v>32</v>
      </c>
      <c r="G120">
        <v>0</v>
      </c>
    </row>
    <row r="121" spans="1:7" x14ac:dyDescent="0.25">
      <c r="A121">
        <v>379</v>
      </c>
      <c r="B121" t="s">
        <v>278</v>
      </c>
      <c r="C121">
        <v>22</v>
      </c>
      <c r="D121" t="s">
        <v>693</v>
      </c>
      <c r="E121" t="s">
        <v>271</v>
      </c>
      <c r="F121">
        <v>32</v>
      </c>
      <c r="G121">
        <v>0</v>
      </c>
    </row>
    <row r="122" spans="1:7" x14ac:dyDescent="0.25">
      <c r="A122">
        <v>385</v>
      </c>
      <c r="B122" t="s">
        <v>272</v>
      </c>
      <c r="C122">
        <v>210</v>
      </c>
      <c r="D122" t="s">
        <v>755</v>
      </c>
      <c r="E122" t="s">
        <v>313</v>
      </c>
      <c r="F122">
        <v>32</v>
      </c>
      <c r="G122">
        <v>0</v>
      </c>
    </row>
    <row r="123" spans="1:7" x14ac:dyDescent="0.25">
      <c r="A123">
        <v>389</v>
      </c>
      <c r="B123" t="s">
        <v>434</v>
      </c>
      <c r="C123">
        <v>97</v>
      </c>
      <c r="D123" t="s">
        <v>313</v>
      </c>
      <c r="E123" t="s">
        <v>698</v>
      </c>
      <c r="F123">
        <v>32</v>
      </c>
      <c r="G123">
        <v>0</v>
      </c>
    </row>
    <row r="124" spans="1:7" x14ac:dyDescent="0.25">
      <c r="A124">
        <v>393</v>
      </c>
      <c r="B124" t="s">
        <v>288</v>
      </c>
      <c r="C124">
        <v>30</v>
      </c>
      <c r="D124" t="s">
        <v>698</v>
      </c>
      <c r="E124" t="s">
        <v>699</v>
      </c>
      <c r="F124">
        <v>32</v>
      </c>
      <c r="G124">
        <v>0</v>
      </c>
    </row>
    <row r="125" spans="1:7" x14ac:dyDescent="0.25">
      <c r="A125">
        <v>433</v>
      </c>
      <c r="B125" t="s">
        <v>756</v>
      </c>
      <c r="C125">
        <v>12</v>
      </c>
      <c r="D125" t="s">
        <v>719</v>
      </c>
      <c r="E125" t="s">
        <v>746</v>
      </c>
      <c r="F125">
        <v>32</v>
      </c>
      <c r="G125">
        <v>0</v>
      </c>
    </row>
    <row r="126" spans="1:7" x14ac:dyDescent="0.25">
      <c r="A126">
        <v>446</v>
      </c>
      <c r="B126" t="s">
        <v>757</v>
      </c>
      <c r="C126">
        <v>42</v>
      </c>
      <c r="D126" t="s">
        <v>725</v>
      </c>
      <c r="E126" t="s">
        <v>728</v>
      </c>
      <c r="F126">
        <v>32</v>
      </c>
      <c r="G126">
        <v>0</v>
      </c>
    </row>
    <row r="127" spans="1:7" x14ac:dyDescent="0.25">
      <c r="A127">
        <v>454</v>
      </c>
      <c r="B127" t="s">
        <v>758</v>
      </c>
      <c r="C127">
        <v>40</v>
      </c>
      <c r="D127" t="s">
        <v>759</v>
      </c>
      <c r="E127" t="s">
        <v>733</v>
      </c>
      <c r="F127">
        <v>32</v>
      </c>
      <c r="G127">
        <v>0</v>
      </c>
    </row>
    <row r="128" spans="1:7" x14ac:dyDescent="0.25">
      <c r="A128">
        <v>458</v>
      </c>
      <c r="B128" t="s">
        <v>760</v>
      </c>
      <c r="C128">
        <v>220</v>
      </c>
      <c r="D128" t="s">
        <v>733</v>
      </c>
      <c r="E128" t="s">
        <v>761</v>
      </c>
      <c r="F128">
        <v>32</v>
      </c>
      <c r="G128">
        <v>0</v>
      </c>
    </row>
    <row r="129" spans="1:7" x14ac:dyDescent="0.25">
      <c r="A129">
        <v>488</v>
      </c>
      <c r="B129" t="s">
        <v>762</v>
      </c>
      <c r="C129">
        <v>217</v>
      </c>
      <c r="D129" t="s">
        <v>240</v>
      </c>
      <c r="E129" t="s">
        <v>763</v>
      </c>
      <c r="F129">
        <v>32</v>
      </c>
      <c r="G129">
        <v>0</v>
      </c>
    </row>
    <row r="130" spans="1:7" x14ac:dyDescent="0.25">
      <c r="A130">
        <v>489</v>
      </c>
      <c r="B130" t="s">
        <v>764</v>
      </c>
      <c r="C130">
        <v>72</v>
      </c>
      <c r="D130" t="s">
        <v>763</v>
      </c>
      <c r="E130" t="s">
        <v>652</v>
      </c>
      <c r="F130">
        <v>32</v>
      </c>
      <c r="G130">
        <v>0</v>
      </c>
    </row>
    <row r="131" spans="1:7" x14ac:dyDescent="0.25">
      <c r="A131">
        <v>103</v>
      </c>
      <c r="B131" t="s">
        <v>294</v>
      </c>
      <c r="C131">
        <v>136</v>
      </c>
      <c r="D131" t="s">
        <v>623</v>
      </c>
      <c r="E131" t="s">
        <v>624</v>
      </c>
      <c r="F131">
        <v>40</v>
      </c>
      <c r="G131">
        <v>0</v>
      </c>
    </row>
    <row r="132" spans="1:7" x14ac:dyDescent="0.25">
      <c r="A132">
        <v>107</v>
      </c>
      <c r="B132" t="s">
        <v>357</v>
      </c>
      <c r="C132">
        <v>126</v>
      </c>
      <c r="D132" t="s">
        <v>624</v>
      </c>
      <c r="E132" t="s">
        <v>765</v>
      </c>
      <c r="F132">
        <v>40</v>
      </c>
      <c r="G132">
        <v>0</v>
      </c>
    </row>
    <row r="133" spans="1:7" x14ac:dyDescent="0.25">
      <c r="A133">
        <v>224</v>
      </c>
      <c r="B133" t="s">
        <v>239</v>
      </c>
      <c r="C133">
        <v>47</v>
      </c>
      <c r="D133" t="s">
        <v>649</v>
      </c>
      <c r="E133" t="s">
        <v>240</v>
      </c>
      <c r="F133">
        <v>40</v>
      </c>
      <c r="G133">
        <v>0</v>
      </c>
    </row>
    <row r="134" spans="1:7" x14ac:dyDescent="0.25">
      <c r="A134">
        <v>242</v>
      </c>
      <c r="B134" t="s">
        <v>243</v>
      </c>
      <c r="C134">
        <v>34</v>
      </c>
      <c r="D134" t="s">
        <v>223</v>
      </c>
      <c r="E134" t="s">
        <v>244</v>
      </c>
      <c r="F134">
        <v>40</v>
      </c>
      <c r="G134">
        <v>0</v>
      </c>
    </row>
    <row r="135" spans="1:7" x14ac:dyDescent="0.25">
      <c r="A135">
        <v>246</v>
      </c>
      <c r="B135" t="s">
        <v>245</v>
      </c>
      <c r="C135">
        <v>29</v>
      </c>
      <c r="D135" t="s">
        <v>244</v>
      </c>
      <c r="E135" t="s">
        <v>246</v>
      </c>
      <c r="F135">
        <v>40</v>
      </c>
      <c r="G135">
        <v>0</v>
      </c>
    </row>
    <row r="136" spans="1:7" x14ac:dyDescent="0.25">
      <c r="A136">
        <v>264</v>
      </c>
      <c r="B136" t="s">
        <v>250</v>
      </c>
      <c r="C136">
        <v>165</v>
      </c>
      <c r="D136" t="s">
        <v>249</v>
      </c>
      <c r="E136" t="s">
        <v>251</v>
      </c>
      <c r="F136">
        <v>40</v>
      </c>
      <c r="G136">
        <v>0</v>
      </c>
    </row>
    <row r="137" spans="1:7" x14ac:dyDescent="0.25">
      <c r="A137">
        <v>342</v>
      </c>
      <c r="B137" t="s">
        <v>426</v>
      </c>
      <c r="C137">
        <v>21</v>
      </c>
      <c r="D137" t="s">
        <v>261</v>
      </c>
      <c r="E137" t="s">
        <v>680</v>
      </c>
      <c r="F137">
        <v>40</v>
      </c>
      <c r="G137">
        <v>0</v>
      </c>
    </row>
    <row r="138" spans="1:7" x14ac:dyDescent="0.25">
      <c r="A138">
        <v>364</v>
      </c>
      <c r="B138" t="s">
        <v>310</v>
      </c>
      <c r="C138">
        <v>77</v>
      </c>
      <c r="D138" t="s">
        <v>261</v>
      </c>
      <c r="E138" t="s">
        <v>689</v>
      </c>
      <c r="F138">
        <v>40</v>
      </c>
      <c r="G138">
        <v>0</v>
      </c>
    </row>
    <row r="139" spans="1:7" x14ac:dyDescent="0.25">
      <c r="A139">
        <v>368</v>
      </c>
      <c r="B139" t="s">
        <v>431</v>
      </c>
      <c r="C139">
        <v>50</v>
      </c>
      <c r="D139" t="s">
        <v>689</v>
      </c>
      <c r="E139" t="s">
        <v>691</v>
      </c>
      <c r="F139">
        <v>40</v>
      </c>
      <c r="G139">
        <v>0</v>
      </c>
    </row>
    <row r="140" spans="1:7" x14ac:dyDescent="0.25">
      <c r="A140">
        <v>372</v>
      </c>
      <c r="B140" t="s">
        <v>332</v>
      </c>
      <c r="C140">
        <v>42</v>
      </c>
      <c r="D140" t="s">
        <v>691</v>
      </c>
      <c r="E140" t="s">
        <v>755</v>
      </c>
      <c r="F140">
        <v>40</v>
      </c>
      <c r="G140">
        <v>0</v>
      </c>
    </row>
    <row r="141" spans="1:7" x14ac:dyDescent="0.25">
      <c r="A141">
        <v>374</v>
      </c>
      <c r="B141" t="s">
        <v>265</v>
      </c>
      <c r="C141">
        <v>14</v>
      </c>
      <c r="D141" t="s">
        <v>755</v>
      </c>
      <c r="E141" t="s">
        <v>693</v>
      </c>
      <c r="F141">
        <v>40</v>
      </c>
      <c r="G141">
        <v>0</v>
      </c>
    </row>
    <row r="142" spans="1:7" x14ac:dyDescent="0.25">
      <c r="A142">
        <v>375</v>
      </c>
      <c r="B142" t="s">
        <v>286</v>
      </c>
      <c r="C142">
        <v>14</v>
      </c>
      <c r="D142" t="s">
        <v>693</v>
      </c>
      <c r="E142" t="s">
        <v>755</v>
      </c>
      <c r="F142">
        <v>40</v>
      </c>
      <c r="G142">
        <v>0</v>
      </c>
    </row>
    <row r="143" spans="1:7" x14ac:dyDescent="0.25">
      <c r="A143">
        <v>399</v>
      </c>
      <c r="B143" t="s">
        <v>436</v>
      </c>
      <c r="C143">
        <v>358</v>
      </c>
      <c r="D143" t="s">
        <v>261</v>
      </c>
      <c r="E143" t="s">
        <v>701</v>
      </c>
      <c r="F143">
        <v>40</v>
      </c>
      <c r="G143">
        <v>0</v>
      </c>
    </row>
    <row r="144" spans="1:7" x14ac:dyDescent="0.25">
      <c r="A144">
        <v>407</v>
      </c>
      <c r="B144" t="s">
        <v>766</v>
      </c>
      <c r="C144">
        <v>23</v>
      </c>
      <c r="D144" t="s">
        <v>704</v>
      </c>
      <c r="E144" t="s">
        <v>743</v>
      </c>
      <c r="F144">
        <v>40</v>
      </c>
      <c r="G144">
        <v>0</v>
      </c>
    </row>
    <row r="145" spans="1:7" x14ac:dyDescent="0.25">
      <c r="A145">
        <v>411</v>
      </c>
      <c r="B145" t="s">
        <v>767</v>
      </c>
      <c r="C145">
        <v>179</v>
      </c>
      <c r="D145" t="s">
        <v>743</v>
      </c>
      <c r="E145" t="s">
        <v>707</v>
      </c>
      <c r="F145">
        <v>40</v>
      </c>
      <c r="G145">
        <v>0</v>
      </c>
    </row>
    <row r="146" spans="1:7" x14ac:dyDescent="0.25">
      <c r="A146">
        <v>419</v>
      </c>
      <c r="B146" t="s">
        <v>768</v>
      </c>
      <c r="C146">
        <v>23</v>
      </c>
      <c r="D146" t="s">
        <v>710</v>
      </c>
      <c r="E146" t="s">
        <v>713</v>
      </c>
      <c r="F146">
        <v>40</v>
      </c>
      <c r="G146">
        <v>0</v>
      </c>
    </row>
    <row r="147" spans="1:7" x14ac:dyDescent="0.25">
      <c r="A147">
        <v>423</v>
      </c>
      <c r="B147" t="s">
        <v>769</v>
      </c>
      <c r="C147">
        <v>96</v>
      </c>
      <c r="D147" t="s">
        <v>713</v>
      </c>
      <c r="E147" t="s">
        <v>759</v>
      </c>
      <c r="F147">
        <v>40</v>
      </c>
      <c r="G147">
        <v>0</v>
      </c>
    </row>
    <row r="148" spans="1:7" x14ac:dyDescent="0.25">
      <c r="A148">
        <v>425</v>
      </c>
      <c r="B148" t="s">
        <v>770</v>
      </c>
      <c r="C148">
        <v>148</v>
      </c>
      <c r="D148" t="s">
        <v>759</v>
      </c>
      <c r="E148" t="s">
        <v>716</v>
      </c>
      <c r="F148">
        <v>40</v>
      </c>
      <c r="G148">
        <v>0</v>
      </c>
    </row>
    <row r="149" spans="1:7" x14ac:dyDescent="0.25">
      <c r="A149">
        <v>429</v>
      </c>
      <c r="B149" t="s">
        <v>771</v>
      </c>
      <c r="C149">
        <v>28</v>
      </c>
      <c r="D149" t="s">
        <v>716</v>
      </c>
      <c r="E149" t="s">
        <v>719</v>
      </c>
      <c r="F149">
        <v>40</v>
      </c>
      <c r="G149">
        <v>0</v>
      </c>
    </row>
    <row r="150" spans="1:7" x14ac:dyDescent="0.25">
      <c r="A150">
        <v>439</v>
      </c>
      <c r="B150" t="s">
        <v>772</v>
      </c>
      <c r="C150">
        <v>23</v>
      </c>
      <c r="D150" t="s">
        <v>746</v>
      </c>
      <c r="E150" t="s">
        <v>722</v>
      </c>
      <c r="F150">
        <v>40</v>
      </c>
      <c r="G150">
        <v>0</v>
      </c>
    </row>
    <row r="151" spans="1:7" x14ac:dyDescent="0.25">
      <c r="A151">
        <v>470</v>
      </c>
      <c r="B151" t="s">
        <v>773</v>
      </c>
      <c r="C151">
        <v>432</v>
      </c>
      <c r="D151" t="s">
        <v>701</v>
      </c>
      <c r="E151" t="s">
        <v>774</v>
      </c>
      <c r="F151">
        <v>40</v>
      </c>
      <c r="G151">
        <v>0</v>
      </c>
    </row>
    <row r="152" spans="1:7" x14ac:dyDescent="0.25">
      <c r="A152">
        <v>471</v>
      </c>
      <c r="B152" t="s">
        <v>775</v>
      </c>
      <c r="C152">
        <v>34</v>
      </c>
      <c r="D152" t="s">
        <v>774</v>
      </c>
      <c r="E152" t="s">
        <v>704</v>
      </c>
      <c r="F152">
        <v>40</v>
      </c>
      <c r="G152">
        <v>0</v>
      </c>
    </row>
    <row r="153" spans="1:7" x14ac:dyDescent="0.25">
      <c r="A153">
        <v>485</v>
      </c>
      <c r="B153" t="s">
        <v>776</v>
      </c>
      <c r="C153">
        <v>22</v>
      </c>
      <c r="D153" t="s">
        <v>647</v>
      </c>
      <c r="E153" t="s">
        <v>777</v>
      </c>
      <c r="F153">
        <v>40</v>
      </c>
      <c r="G153">
        <v>0</v>
      </c>
    </row>
    <row r="154" spans="1:7" x14ac:dyDescent="0.25">
      <c r="A154">
        <v>486</v>
      </c>
      <c r="B154" t="s">
        <v>778</v>
      </c>
      <c r="C154">
        <v>296</v>
      </c>
      <c r="D154" t="s">
        <v>777</v>
      </c>
      <c r="E154" t="s">
        <v>649</v>
      </c>
      <c r="F154">
        <v>40</v>
      </c>
      <c r="G154">
        <v>0</v>
      </c>
    </row>
    <row r="155" spans="1:7" x14ac:dyDescent="0.25">
      <c r="A155">
        <v>491</v>
      </c>
      <c r="B155" t="s">
        <v>779</v>
      </c>
      <c r="C155">
        <v>30</v>
      </c>
      <c r="D155" t="s">
        <v>246</v>
      </c>
      <c r="E155" t="s">
        <v>780</v>
      </c>
      <c r="F155">
        <v>40</v>
      </c>
      <c r="G155">
        <v>0</v>
      </c>
    </row>
    <row r="156" spans="1:7" x14ac:dyDescent="0.25">
      <c r="A156">
        <v>492</v>
      </c>
      <c r="B156" t="s">
        <v>781</v>
      </c>
      <c r="C156">
        <v>99</v>
      </c>
      <c r="D156" t="s">
        <v>780</v>
      </c>
      <c r="E156" t="s">
        <v>752</v>
      </c>
      <c r="F156">
        <v>40</v>
      </c>
      <c r="G156">
        <v>0</v>
      </c>
    </row>
    <row r="157" spans="1:7" x14ac:dyDescent="0.25">
      <c r="A157">
        <v>494</v>
      </c>
      <c r="B157" t="s">
        <v>782</v>
      </c>
      <c r="C157">
        <v>64</v>
      </c>
      <c r="D157" t="s">
        <v>722</v>
      </c>
      <c r="E157" t="s">
        <v>783</v>
      </c>
      <c r="F157">
        <v>40</v>
      </c>
      <c r="G157">
        <v>0</v>
      </c>
    </row>
    <row r="158" spans="1:7" x14ac:dyDescent="0.25">
      <c r="A158">
        <v>495</v>
      </c>
      <c r="B158" t="s">
        <v>784</v>
      </c>
      <c r="C158">
        <v>107</v>
      </c>
      <c r="D158" t="s">
        <v>783</v>
      </c>
      <c r="E158" t="s">
        <v>725</v>
      </c>
      <c r="F158">
        <v>40</v>
      </c>
      <c r="G158">
        <v>0</v>
      </c>
    </row>
    <row r="159" spans="1:7" x14ac:dyDescent="0.25">
      <c r="A159">
        <v>78</v>
      </c>
      <c r="B159" t="s">
        <v>348</v>
      </c>
      <c r="C159">
        <v>42</v>
      </c>
      <c r="D159" t="s">
        <v>203</v>
      </c>
      <c r="E159" t="s">
        <v>614</v>
      </c>
      <c r="F159">
        <v>50</v>
      </c>
      <c r="G159">
        <v>0</v>
      </c>
    </row>
    <row r="160" spans="1:7" x14ac:dyDescent="0.25">
      <c r="A160">
        <v>86</v>
      </c>
      <c r="B160" t="s">
        <v>785</v>
      </c>
      <c r="C160">
        <v>73</v>
      </c>
      <c r="D160" t="s">
        <v>614</v>
      </c>
      <c r="E160" t="s">
        <v>208</v>
      </c>
      <c r="F160">
        <v>50</v>
      </c>
      <c r="G160">
        <v>0</v>
      </c>
    </row>
    <row r="161" spans="1:7" x14ac:dyDescent="0.25">
      <c r="A161">
        <v>87</v>
      </c>
      <c r="B161" t="s">
        <v>786</v>
      </c>
      <c r="C161">
        <v>40</v>
      </c>
      <c r="D161" t="s">
        <v>208</v>
      </c>
      <c r="E161" t="s">
        <v>206</v>
      </c>
      <c r="F161">
        <v>50</v>
      </c>
      <c r="G161">
        <v>0</v>
      </c>
    </row>
    <row r="162" spans="1:7" x14ac:dyDescent="0.25">
      <c r="A162">
        <v>91</v>
      </c>
      <c r="B162" t="s">
        <v>351</v>
      </c>
      <c r="C162">
        <v>31</v>
      </c>
      <c r="D162" t="s">
        <v>206</v>
      </c>
      <c r="E162" t="s">
        <v>618</v>
      </c>
      <c r="F162">
        <v>50</v>
      </c>
      <c r="G162">
        <v>0</v>
      </c>
    </row>
    <row r="163" spans="1:7" x14ac:dyDescent="0.25">
      <c r="A163">
        <v>95</v>
      </c>
      <c r="B163" t="s">
        <v>292</v>
      </c>
      <c r="C163">
        <v>62</v>
      </c>
      <c r="D163" t="s">
        <v>618</v>
      </c>
      <c r="E163" t="s">
        <v>621</v>
      </c>
      <c r="F163">
        <v>50</v>
      </c>
      <c r="G163">
        <v>0</v>
      </c>
    </row>
    <row r="164" spans="1:7" x14ac:dyDescent="0.25">
      <c r="A164">
        <v>99</v>
      </c>
      <c r="B164" t="s">
        <v>293</v>
      </c>
      <c r="C164">
        <v>113</v>
      </c>
      <c r="D164" t="s">
        <v>621</v>
      </c>
      <c r="E164" t="s">
        <v>623</v>
      </c>
      <c r="F164">
        <v>50</v>
      </c>
      <c r="G164">
        <v>0</v>
      </c>
    </row>
    <row r="165" spans="1:7" x14ac:dyDescent="0.25">
      <c r="A165">
        <v>172</v>
      </c>
      <c r="B165" t="s">
        <v>386</v>
      </c>
      <c r="C165">
        <v>46</v>
      </c>
      <c r="D165" t="s">
        <v>223</v>
      </c>
      <c r="E165" t="s">
        <v>740</v>
      </c>
      <c r="F165">
        <v>50</v>
      </c>
      <c r="G165">
        <v>0</v>
      </c>
    </row>
    <row r="166" spans="1:7" x14ac:dyDescent="0.25">
      <c r="A166">
        <v>176</v>
      </c>
      <c r="B166" t="s">
        <v>388</v>
      </c>
      <c r="C166">
        <v>38</v>
      </c>
      <c r="D166" t="s">
        <v>740</v>
      </c>
      <c r="E166" t="s">
        <v>633</v>
      </c>
      <c r="F166">
        <v>50</v>
      </c>
      <c r="G166">
        <v>0</v>
      </c>
    </row>
    <row r="167" spans="1:7" x14ac:dyDescent="0.25">
      <c r="A167">
        <v>180</v>
      </c>
      <c r="B167" t="s">
        <v>389</v>
      </c>
      <c r="C167">
        <v>37</v>
      </c>
      <c r="D167" t="s">
        <v>633</v>
      </c>
      <c r="E167" t="s">
        <v>634</v>
      </c>
      <c r="F167">
        <v>50</v>
      </c>
      <c r="G167">
        <v>0</v>
      </c>
    </row>
    <row r="168" spans="1:7" x14ac:dyDescent="0.25">
      <c r="A168">
        <v>184</v>
      </c>
      <c r="B168" t="s">
        <v>390</v>
      </c>
      <c r="C168">
        <v>45</v>
      </c>
      <c r="D168" t="s">
        <v>634</v>
      </c>
      <c r="E168" t="s">
        <v>635</v>
      </c>
      <c r="F168">
        <v>50</v>
      </c>
      <c r="G168">
        <v>0</v>
      </c>
    </row>
    <row r="169" spans="1:7" x14ac:dyDescent="0.25">
      <c r="A169">
        <v>188</v>
      </c>
      <c r="B169" t="s">
        <v>227</v>
      </c>
      <c r="C169">
        <v>29</v>
      </c>
      <c r="D169" t="s">
        <v>635</v>
      </c>
      <c r="E169" t="s">
        <v>228</v>
      </c>
      <c r="F169">
        <v>50</v>
      </c>
      <c r="G169">
        <v>0</v>
      </c>
    </row>
    <row r="170" spans="1:7" x14ac:dyDescent="0.25">
      <c r="A170">
        <v>192</v>
      </c>
      <c r="B170" t="s">
        <v>394</v>
      </c>
      <c r="C170">
        <v>34</v>
      </c>
      <c r="D170" t="s">
        <v>228</v>
      </c>
      <c r="E170" t="s">
        <v>637</v>
      </c>
      <c r="F170">
        <v>50</v>
      </c>
      <c r="G170">
        <v>0</v>
      </c>
    </row>
    <row r="171" spans="1:7" x14ac:dyDescent="0.25">
      <c r="A171">
        <v>196</v>
      </c>
      <c r="B171" t="s">
        <v>395</v>
      </c>
      <c r="C171">
        <v>28</v>
      </c>
      <c r="D171" t="s">
        <v>637</v>
      </c>
      <c r="E171" t="s">
        <v>639</v>
      </c>
      <c r="F171">
        <v>50</v>
      </c>
      <c r="G171">
        <v>0</v>
      </c>
    </row>
    <row r="172" spans="1:7" x14ac:dyDescent="0.25">
      <c r="A172">
        <v>200</v>
      </c>
      <c r="B172" t="s">
        <v>396</v>
      </c>
      <c r="C172">
        <v>43</v>
      </c>
      <c r="D172" t="s">
        <v>639</v>
      </c>
      <c r="E172" t="s">
        <v>640</v>
      </c>
      <c r="F172">
        <v>50</v>
      </c>
      <c r="G172">
        <v>0</v>
      </c>
    </row>
    <row r="173" spans="1:7" x14ac:dyDescent="0.25">
      <c r="A173">
        <v>204</v>
      </c>
      <c r="B173" t="s">
        <v>397</v>
      </c>
      <c r="C173">
        <v>58</v>
      </c>
      <c r="D173" t="s">
        <v>640</v>
      </c>
      <c r="E173" t="s">
        <v>642</v>
      </c>
      <c r="F173">
        <v>50</v>
      </c>
      <c r="G173">
        <v>0</v>
      </c>
    </row>
    <row r="174" spans="1:7" x14ac:dyDescent="0.25">
      <c r="A174">
        <v>208</v>
      </c>
      <c r="B174" t="s">
        <v>299</v>
      </c>
      <c r="C174">
        <v>94</v>
      </c>
      <c r="D174" t="s">
        <v>642</v>
      </c>
      <c r="E174" t="s">
        <v>300</v>
      </c>
      <c r="F174">
        <v>50</v>
      </c>
      <c r="G174">
        <v>0</v>
      </c>
    </row>
    <row r="175" spans="1:7" x14ac:dyDescent="0.25">
      <c r="A175">
        <v>212</v>
      </c>
      <c r="B175" t="s">
        <v>399</v>
      </c>
      <c r="C175">
        <v>32</v>
      </c>
      <c r="D175" t="s">
        <v>300</v>
      </c>
      <c r="E175" t="s">
        <v>645</v>
      </c>
      <c r="F175">
        <v>50</v>
      </c>
      <c r="G175">
        <v>0</v>
      </c>
    </row>
    <row r="176" spans="1:7" x14ac:dyDescent="0.25">
      <c r="A176">
        <v>216</v>
      </c>
      <c r="B176" t="s">
        <v>400</v>
      </c>
      <c r="C176">
        <v>26</v>
      </c>
      <c r="D176" t="s">
        <v>645</v>
      </c>
      <c r="E176" t="s">
        <v>647</v>
      </c>
      <c r="F176">
        <v>50</v>
      </c>
      <c r="G176">
        <v>0</v>
      </c>
    </row>
    <row r="177" spans="1:7" x14ac:dyDescent="0.25">
      <c r="A177">
        <v>260</v>
      </c>
      <c r="B177" t="s">
        <v>248</v>
      </c>
      <c r="C177">
        <v>43</v>
      </c>
      <c r="D177" t="s">
        <v>247</v>
      </c>
      <c r="E177" t="s">
        <v>249</v>
      </c>
      <c r="F177">
        <v>50</v>
      </c>
      <c r="G177">
        <v>0</v>
      </c>
    </row>
    <row r="178" spans="1:7" x14ac:dyDescent="0.25">
      <c r="A178">
        <v>268</v>
      </c>
      <c r="B178" t="s">
        <v>408</v>
      </c>
      <c r="C178">
        <v>28</v>
      </c>
      <c r="D178" t="s">
        <v>251</v>
      </c>
      <c r="E178" t="s">
        <v>372</v>
      </c>
      <c r="F178">
        <v>50</v>
      </c>
      <c r="G178">
        <v>0</v>
      </c>
    </row>
    <row r="179" spans="1:7" x14ac:dyDescent="0.25">
      <c r="A179">
        <v>286</v>
      </c>
      <c r="B179" t="s">
        <v>414</v>
      </c>
      <c r="C179">
        <v>58</v>
      </c>
      <c r="D179" t="s">
        <v>283</v>
      </c>
      <c r="E179" t="s">
        <v>662</v>
      </c>
      <c r="F179">
        <v>50</v>
      </c>
      <c r="G179">
        <v>0</v>
      </c>
    </row>
    <row r="180" spans="1:7" x14ac:dyDescent="0.25">
      <c r="A180">
        <v>298</v>
      </c>
      <c r="B180" t="s">
        <v>417</v>
      </c>
      <c r="C180">
        <v>289</v>
      </c>
      <c r="D180" t="s">
        <v>662</v>
      </c>
      <c r="E180" t="s">
        <v>667</v>
      </c>
      <c r="F180">
        <v>50</v>
      </c>
      <c r="G180">
        <v>0</v>
      </c>
    </row>
    <row r="181" spans="1:7" x14ac:dyDescent="0.25">
      <c r="A181">
        <v>304</v>
      </c>
      <c r="B181" t="s">
        <v>418</v>
      </c>
      <c r="C181">
        <v>20</v>
      </c>
      <c r="D181" t="s">
        <v>787</v>
      </c>
      <c r="E181" t="s">
        <v>753</v>
      </c>
      <c r="F181">
        <v>50</v>
      </c>
      <c r="G181">
        <v>0</v>
      </c>
    </row>
    <row r="182" spans="1:7" x14ac:dyDescent="0.25">
      <c r="A182">
        <v>306</v>
      </c>
      <c r="B182" t="s">
        <v>788</v>
      </c>
      <c r="C182">
        <v>54</v>
      </c>
      <c r="D182" t="s">
        <v>667</v>
      </c>
      <c r="E182" t="s">
        <v>595</v>
      </c>
      <c r="F182">
        <v>50</v>
      </c>
      <c r="G182">
        <v>0</v>
      </c>
    </row>
    <row r="183" spans="1:7" x14ac:dyDescent="0.25">
      <c r="A183">
        <v>307</v>
      </c>
      <c r="B183" t="s">
        <v>789</v>
      </c>
      <c r="C183">
        <v>88</v>
      </c>
      <c r="D183" t="s">
        <v>595</v>
      </c>
      <c r="E183" t="s">
        <v>787</v>
      </c>
      <c r="F183">
        <v>50</v>
      </c>
      <c r="G183">
        <v>0</v>
      </c>
    </row>
    <row r="184" spans="1:7" x14ac:dyDescent="0.25">
      <c r="A184">
        <v>319</v>
      </c>
      <c r="B184" t="s">
        <v>328</v>
      </c>
      <c r="C184">
        <v>282</v>
      </c>
      <c r="D184" t="s">
        <v>753</v>
      </c>
      <c r="E184" t="s">
        <v>672</v>
      </c>
      <c r="F184">
        <v>50</v>
      </c>
      <c r="G184">
        <v>0</v>
      </c>
    </row>
    <row r="185" spans="1:7" x14ac:dyDescent="0.25">
      <c r="A185">
        <v>323</v>
      </c>
      <c r="B185" t="s">
        <v>258</v>
      </c>
      <c r="C185">
        <v>104</v>
      </c>
      <c r="D185" t="s">
        <v>672</v>
      </c>
      <c r="E185" t="s">
        <v>309</v>
      </c>
      <c r="F185">
        <v>50</v>
      </c>
      <c r="G185">
        <v>0</v>
      </c>
    </row>
    <row r="186" spans="1:7" x14ac:dyDescent="0.25">
      <c r="A186">
        <v>327</v>
      </c>
      <c r="B186" t="s">
        <v>422</v>
      </c>
      <c r="C186">
        <v>19</v>
      </c>
      <c r="D186" t="s">
        <v>309</v>
      </c>
      <c r="E186" t="s">
        <v>330</v>
      </c>
      <c r="F186">
        <v>50</v>
      </c>
      <c r="G186">
        <v>0</v>
      </c>
    </row>
    <row r="187" spans="1:7" x14ac:dyDescent="0.25">
      <c r="A187">
        <v>331</v>
      </c>
      <c r="B187" t="s">
        <v>423</v>
      </c>
      <c r="C187">
        <v>68</v>
      </c>
      <c r="D187" t="s">
        <v>330</v>
      </c>
      <c r="E187" t="s">
        <v>676</v>
      </c>
      <c r="F187">
        <v>50</v>
      </c>
      <c r="G187">
        <v>0</v>
      </c>
    </row>
    <row r="188" spans="1:7" x14ac:dyDescent="0.25">
      <c r="A188">
        <v>335</v>
      </c>
      <c r="B188" t="s">
        <v>259</v>
      </c>
      <c r="C188">
        <v>46</v>
      </c>
      <c r="D188" t="s">
        <v>676</v>
      </c>
      <c r="E188" t="s">
        <v>678</v>
      </c>
      <c r="F188">
        <v>50</v>
      </c>
      <c r="G188">
        <v>0</v>
      </c>
    </row>
    <row r="189" spans="1:7" x14ac:dyDescent="0.25">
      <c r="A189">
        <v>415</v>
      </c>
      <c r="B189" t="s">
        <v>790</v>
      </c>
      <c r="C189">
        <v>32</v>
      </c>
      <c r="D189" t="s">
        <v>707</v>
      </c>
      <c r="E189" t="s">
        <v>710</v>
      </c>
      <c r="F189">
        <v>50</v>
      </c>
      <c r="G189">
        <v>0</v>
      </c>
    </row>
    <row r="190" spans="1:7" x14ac:dyDescent="0.25">
      <c r="A190">
        <v>460</v>
      </c>
      <c r="B190" t="s">
        <v>791</v>
      </c>
      <c r="C190">
        <v>26</v>
      </c>
      <c r="D190" t="s">
        <v>752</v>
      </c>
      <c r="E190" t="s">
        <v>736</v>
      </c>
      <c r="F190">
        <v>50</v>
      </c>
      <c r="G190">
        <v>0</v>
      </c>
    </row>
    <row r="191" spans="1:7" x14ac:dyDescent="0.25">
      <c r="A191">
        <v>461</v>
      </c>
      <c r="B191" t="s">
        <v>792</v>
      </c>
      <c r="C191">
        <v>63</v>
      </c>
      <c r="D191" t="s">
        <v>736</v>
      </c>
      <c r="E191" t="s">
        <v>247</v>
      </c>
      <c r="F191">
        <v>50</v>
      </c>
      <c r="G191">
        <v>0</v>
      </c>
    </row>
    <row r="192" spans="1:7" x14ac:dyDescent="0.25">
      <c r="A192">
        <v>467</v>
      </c>
      <c r="B192" t="s">
        <v>793</v>
      </c>
      <c r="C192">
        <v>476</v>
      </c>
      <c r="D192" t="s">
        <v>678</v>
      </c>
      <c r="E192" t="s">
        <v>794</v>
      </c>
      <c r="F192">
        <v>50</v>
      </c>
      <c r="G192">
        <v>0</v>
      </c>
    </row>
    <row r="193" spans="1:7" x14ac:dyDescent="0.25">
      <c r="A193">
        <v>468</v>
      </c>
      <c r="B193" t="s">
        <v>795</v>
      </c>
      <c r="C193">
        <v>24</v>
      </c>
      <c r="D193" t="s">
        <v>794</v>
      </c>
      <c r="E193" t="s">
        <v>261</v>
      </c>
      <c r="F193">
        <v>50</v>
      </c>
      <c r="G193">
        <v>0</v>
      </c>
    </row>
    <row r="194" spans="1:7" x14ac:dyDescent="0.25">
      <c r="A194">
        <v>33</v>
      </c>
      <c r="B194" t="s">
        <v>266</v>
      </c>
      <c r="C194">
        <v>1</v>
      </c>
      <c r="D194" t="s">
        <v>796</v>
      </c>
      <c r="E194" t="s">
        <v>267</v>
      </c>
      <c r="F194">
        <v>63</v>
      </c>
      <c r="G194">
        <v>0</v>
      </c>
    </row>
    <row r="195" spans="1:7" x14ac:dyDescent="0.25">
      <c r="A195">
        <v>35</v>
      </c>
      <c r="B195" t="s">
        <v>268</v>
      </c>
      <c r="C195">
        <v>89</v>
      </c>
      <c r="D195" t="s">
        <v>267</v>
      </c>
      <c r="E195" t="s">
        <v>797</v>
      </c>
      <c r="F195">
        <v>63</v>
      </c>
      <c r="G195">
        <v>0</v>
      </c>
    </row>
    <row r="196" spans="1:7" x14ac:dyDescent="0.25">
      <c r="A196">
        <v>37</v>
      </c>
      <c r="B196" t="s">
        <v>269</v>
      </c>
      <c r="C196">
        <v>333</v>
      </c>
      <c r="D196" t="s">
        <v>797</v>
      </c>
      <c r="E196" t="s">
        <v>798</v>
      </c>
      <c r="F196">
        <v>63</v>
      </c>
      <c r="G196">
        <v>0</v>
      </c>
    </row>
    <row r="197" spans="1:7" x14ac:dyDescent="0.25">
      <c r="A197">
        <v>126</v>
      </c>
      <c r="B197" t="s">
        <v>363</v>
      </c>
      <c r="C197">
        <v>22</v>
      </c>
      <c r="D197" t="s">
        <v>750</v>
      </c>
      <c r="E197" t="s">
        <v>628</v>
      </c>
      <c r="F197">
        <v>63</v>
      </c>
      <c r="G197">
        <v>0</v>
      </c>
    </row>
    <row r="198" spans="1:7" x14ac:dyDescent="0.25">
      <c r="A198">
        <v>130</v>
      </c>
      <c r="B198" t="s">
        <v>212</v>
      </c>
      <c r="C198">
        <v>59</v>
      </c>
      <c r="D198" t="s">
        <v>628</v>
      </c>
      <c r="E198" t="s">
        <v>213</v>
      </c>
      <c r="F198">
        <v>63</v>
      </c>
      <c r="G198">
        <v>0</v>
      </c>
    </row>
    <row r="199" spans="1:7" x14ac:dyDescent="0.25">
      <c r="A199">
        <v>134</v>
      </c>
      <c r="B199" t="s">
        <v>367</v>
      </c>
      <c r="C199">
        <v>32</v>
      </c>
      <c r="D199" t="s">
        <v>213</v>
      </c>
      <c r="E199" t="s">
        <v>629</v>
      </c>
      <c r="F199">
        <v>63</v>
      </c>
      <c r="G199">
        <v>0</v>
      </c>
    </row>
    <row r="200" spans="1:7" x14ac:dyDescent="0.25">
      <c r="A200">
        <v>138</v>
      </c>
      <c r="B200" t="s">
        <v>369</v>
      </c>
      <c r="C200">
        <v>16</v>
      </c>
      <c r="D200" t="s">
        <v>629</v>
      </c>
      <c r="E200" t="s">
        <v>739</v>
      </c>
      <c r="F200">
        <v>63</v>
      </c>
      <c r="G200">
        <v>0</v>
      </c>
    </row>
    <row r="201" spans="1:7" x14ac:dyDescent="0.25">
      <c r="A201">
        <v>142</v>
      </c>
      <c r="B201" t="s">
        <v>215</v>
      </c>
      <c r="C201">
        <v>24</v>
      </c>
      <c r="D201" t="s">
        <v>739</v>
      </c>
      <c r="E201" t="s">
        <v>216</v>
      </c>
      <c r="F201">
        <v>63</v>
      </c>
      <c r="G201">
        <v>0</v>
      </c>
    </row>
    <row r="202" spans="1:7" x14ac:dyDescent="0.25">
      <c r="A202">
        <v>146</v>
      </c>
      <c r="B202" t="s">
        <v>318</v>
      </c>
      <c r="C202">
        <v>27</v>
      </c>
      <c r="D202" t="s">
        <v>216</v>
      </c>
      <c r="E202" t="s">
        <v>319</v>
      </c>
      <c r="F202">
        <v>63</v>
      </c>
      <c r="G202">
        <v>0</v>
      </c>
    </row>
    <row r="203" spans="1:7" x14ac:dyDescent="0.25">
      <c r="A203">
        <v>150</v>
      </c>
      <c r="B203" t="s">
        <v>376</v>
      </c>
      <c r="C203">
        <v>53</v>
      </c>
      <c r="D203" t="s">
        <v>319</v>
      </c>
      <c r="E203" t="s">
        <v>630</v>
      </c>
      <c r="F203">
        <v>63</v>
      </c>
      <c r="G203">
        <v>0</v>
      </c>
    </row>
    <row r="204" spans="1:7" x14ac:dyDescent="0.25">
      <c r="A204">
        <v>154</v>
      </c>
      <c r="B204" t="s">
        <v>378</v>
      </c>
      <c r="C204">
        <v>193</v>
      </c>
      <c r="D204" t="s">
        <v>630</v>
      </c>
      <c r="E204" t="s">
        <v>751</v>
      </c>
      <c r="F204">
        <v>63</v>
      </c>
      <c r="G204">
        <v>0</v>
      </c>
    </row>
    <row r="205" spans="1:7" x14ac:dyDescent="0.25">
      <c r="A205">
        <v>170</v>
      </c>
      <c r="B205" t="s">
        <v>222</v>
      </c>
      <c r="C205">
        <v>39</v>
      </c>
      <c r="D205" t="s">
        <v>751</v>
      </c>
      <c r="E205" t="s">
        <v>223</v>
      </c>
      <c r="F205">
        <v>63</v>
      </c>
      <c r="G205">
        <v>0</v>
      </c>
    </row>
    <row r="206" spans="1:7" x14ac:dyDescent="0.25">
      <c r="A206">
        <v>52</v>
      </c>
      <c r="B206" t="s">
        <v>336</v>
      </c>
      <c r="C206">
        <v>68</v>
      </c>
      <c r="D206" t="s">
        <v>279</v>
      </c>
      <c r="E206" t="s">
        <v>737</v>
      </c>
      <c r="F206">
        <v>75</v>
      </c>
      <c r="G206">
        <v>0</v>
      </c>
    </row>
    <row r="207" spans="1:7" x14ac:dyDescent="0.25">
      <c r="A207">
        <v>56</v>
      </c>
      <c r="B207" t="s">
        <v>338</v>
      </c>
      <c r="C207">
        <v>182</v>
      </c>
      <c r="D207" t="s">
        <v>737</v>
      </c>
      <c r="E207" t="s">
        <v>606</v>
      </c>
      <c r="F207">
        <v>75</v>
      </c>
      <c r="G207">
        <v>0</v>
      </c>
    </row>
    <row r="208" spans="1:7" x14ac:dyDescent="0.25">
      <c r="A208">
        <v>60</v>
      </c>
      <c r="B208" t="s">
        <v>340</v>
      </c>
      <c r="C208">
        <v>436</v>
      </c>
      <c r="D208" t="s">
        <v>606</v>
      </c>
      <c r="E208" t="s">
        <v>283</v>
      </c>
      <c r="F208">
        <v>75</v>
      </c>
      <c r="G208">
        <v>0</v>
      </c>
    </row>
    <row r="209" spans="1:7" x14ac:dyDescent="0.25">
      <c r="A209">
        <v>62</v>
      </c>
      <c r="B209" t="s">
        <v>284</v>
      </c>
      <c r="C209">
        <v>74</v>
      </c>
      <c r="D209" t="s">
        <v>283</v>
      </c>
      <c r="E209" t="s">
        <v>608</v>
      </c>
      <c r="F209">
        <v>75</v>
      </c>
      <c r="G209">
        <v>0</v>
      </c>
    </row>
    <row r="210" spans="1:7" x14ac:dyDescent="0.25">
      <c r="A210">
        <v>66</v>
      </c>
      <c r="B210" t="s">
        <v>316</v>
      </c>
      <c r="C210">
        <v>79</v>
      </c>
      <c r="D210" t="s">
        <v>608</v>
      </c>
      <c r="E210" t="s">
        <v>610</v>
      </c>
      <c r="F210">
        <v>75</v>
      </c>
      <c r="G210">
        <v>0</v>
      </c>
    </row>
    <row r="211" spans="1:7" x14ac:dyDescent="0.25">
      <c r="A211">
        <v>70</v>
      </c>
      <c r="B211" t="s">
        <v>344</v>
      </c>
      <c r="C211">
        <v>220</v>
      </c>
      <c r="D211" t="s">
        <v>610</v>
      </c>
      <c r="E211" t="s">
        <v>201</v>
      </c>
      <c r="F211">
        <v>75</v>
      </c>
      <c r="G211">
        <v>0</v>
      </c>
    </row>
    <row r="212" spans="1:7" x14ac:dyDescent="0.25">
      <c r="A212">
        <v>74</v>
      </c>
      <c r="B212" t="s">
        <v>290</v>
      </c>
      <c r="C212">
        <v>104</v>
      </c>
      <c r="D212" t="s">
        <v>201</v>
      </c>
      <c r="E212" t="s">
        <v>203</v>
      </c>
      <c r="F212">
        <v>75</v>
      </c>
      <c r="G212">
        <v>0</v>
      </c>
    </row>
    <row r="213" spans="1:7" x14ac:dyDescent="0.25">
      <c r="A213">
        <v>476</v>
      </c>
      <c r="B213" t="s">
        <v>799</v>
      </c>
      <c r="C213">
        <v>97</v>
      </c>
      <c r="D213" t="s">
        <v>199</v>
      </c>
      <c r="E213" t="s">
        <v>800</v>
      </c>
      <c r="F213">
        <v>75</v>
      </c>
      <c r="G213">
        <v>0</v>
      </c>
    </row>
    <row r="214" spans="1:7" x14ac:dyDescent="0.25">
      <c r="A214">
        <v>477</v>
      </c>
      <c r="B214" t="s">
        <v>801</v>
      </c>
      <c r="C214">
        <v>33</v>
      </c>
      <c r="D214" t="s">
        <v>800</v>
      </c>
      <c r="E214" t="s">
        <v>750</v>
      </c>
      <c r="F214">
        <v>75</v>
      </c>
      <c r="G214">
        <v>0</v>
      </c>
    </row>
    <row r="215" spans="1:7" x14ac:dyDescent="0.25">
      <c r="A215">
        <v>41</v>
      </c>
      <c r="B215" t="s">
        <v>198</v>
      </c>
      <c r="C215">
        <v>25</v>
      </c>
      <c r="D215" t="s">
        <v>798</v>
      </c>
      <c r="E215" t="s">
        <v>199</v>
      </c>
      <c r="F215">
        <v>90</v>
      </c>
      <c r="G215">
        <v>0</v>
      </c>
    </row>
    <row r="216" spans="1:7" x14ac:dyDescent="0.25">
      <c r="A216">
        <v>43</v>
      </c>
      <c r="B216" t="s">
        <v>315</v>
      </c>
      <c r="C216">
        <v>469</v>
      </c>
      <c r="D216" t="s">
        <v>199</v>
      </c>
      <c r="E216" t="s">
        <v>279</v>
      </c>
      <c r="F216">
        <v>90</v>
      </c>
      <c r="G216">
        <v>0</v>
      </c>
    </row>
    <row r="217" spans="1:7" x14ac:dyDescent="0.25">
      <c r="C217">
        <f>SUM(C2:C216)</f>
        <v>14088</v>
      </c>
    </row>
  </sheetData>
  <autoFilter ref="A1:G1" xr:uid="{0809DA7D-7CEB-4B9C-B18A-F1CEE800D94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60F7848FAAD0F42953AFFD2701D2BA5" ma:contentTypeVersion="14" ma:contentTypeDescription="Create a new document." ma:contentTypeScope="" ma:versionID="2c028e15c70ef202030ac37a702336fc">
  <xsd:schema xmlns:xsd="http://www.w3.org/2001/XMLSchema" xmlns:xs="http://www.w3.org/2001/XMLSchema" xmlns:p="http://schemas.microsoft.com/office/2006/metadata/properties" xmlns:ns2="e253c12a-f187-43cf-85e5-0e09a672cb81" xmlns:ns3="eaa58f23-f169-464c-abb2-f7678fa31016" targetNamespace="http://schemas.microsoft.com/office/2006/metadata/properties" ma:root="true" ma:fieldsID="69d17eaa620e56831d31e5e24b634aae" ns2:_="" ns3:_="">
    <xsd:import namespace="e253c12a-f187-43cf-85e5-0e09a672cb81"/>
    <xsd:import namespace="eaa58f23-f169-464c-abb2-f7678fa310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53c12a-f187-43cf-85e5-0e09a672cb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0cebebf-2037-4abf-9506-27deec9ed025"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a58f23-f169-464c-abb2-f7678fa3101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631e51f8-ce1f-4811-a6dd-7ad5c155c7ad}" ma:internalName="TaxCatchAll" ma:showField="CatchAllData" ma:web="eaa58f23-f169-464c-abb2-f7678fa310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D7E859-363B-4356-BC58-CBD1584B02BF}">
  <ds:schemaRefs>
    <ds:schemaRef ds:uri="http://schemas.microsoft.com/sharepoint/v3/contenttype/forms"/>
  </ds:schemaRefs>
</ds:datastoreItem>
</file>

<file path=customXml/itemProps2.xml><?xml version="1.0" encoding="utf-8"?>
<ds:datastoreItem xmlns:ds="http://schemas.openxmlformats.org/officeDocument/2006/customXml" ds:itemID="{72ABBDB0-DF71-43F1-941A-BB4F5B038F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53c12a-f187-43cf-85e5-0e09a672cb81"/>
    <ds:schemaRef ds:uri="eaa58f23-f169-464c-abb2-f7678fa310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Cost</vt:lpstr>
      <vt:lpstr>Detailed </vt:lpstr>
      <vt:lpstr>Sheet1</vt:lpstr>
      <vt:lpstr>Cost!Print_Area</vt:lpstr>
    </vt:vector>
  </TitlesOfParts>
  <Manager/>
  <Company>WatSan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Eng Naeem</dc:creator>
  <cp:keywords/>
  <dc:description/>
  <cp:lastModifiedBy>Obaidullah Muneeb</cp:lastModifiedBy>
  <cp:revision/>
  <dcterms:created xsi:type="dcterms:W3CDTF">2006-10-14T05:58:40Z</dcterms:created>
  <dcterms:modified xsi:type="dcterms:W3CDTF">2025-12-01T05:13:59Z</dcterms:modified>
  <cp:category/>
  <cp:contentStatus/>
</cp:coreProperties>
</file>